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845" windowWidth="16875" windowHeight="11070" firstSheet="1" activeTab="1"/>
  </bookViews>
  <sheets>
    <sheet name="ВО+очистка" sheetId="1" r:id="rId1"/>
    <sheet name="ВО население" sheetId="2" r:id="rId2"/>
  </sheets>
  <definedNames>
    <definedName name="_xlnm.Print_Titles" localSheetId="0">'ВО+очистка'!$5:$6</definedName>
    <definedName name="_xlnm.Print_Area" localSheetId="1">'ВО население'!$A$1:$K$18</definedName>
    <definedName name="_xlnm.Print_Area" localSheetId="0">'ВО+очистка'!$A$1:$P$109</definedName>
  </definedNames>
  <calcPr fullCalcOnLoad="1"/>
</workbook>
</file>

<file path=xl/sharedStrings.xml><?xml version="1.0" encoding="utf-8"?>
<sst xmlns="http://schemas.openxmlformats.org/spreadsheetml/2006/main" count="463" uniqueCount="199">
  <si>
    <t>№  п/п</t>
  </si>
  <si>
    <t>Муниципальное образование</t>
  </si>
  <si>
    <t>Организация коммунального комплекса</t>
  </si>
  <si>
    <t>дата введения тарифа</t>
  </si>
  <si>
    <t>Наименование, номер и дата утверждающего документа</t>
  </si>
  <si>
    <t>население</t>
  </si>
  <si>
    <t>прочие потребители</t>
  </si>
  <si>
    <t xml:space="preserve"> бюджетные потребители</t>
  </si>
  <si>
    <t>Грязинский район</t>
  </si>
  <si>
    <t>ОАО "ОЭЗ ППТ "Липецк"</t>
  </si>
  <si>
    <t>Данковский район</t>
  </si>
  <si>
    <t>Добринский район</t>
  </si>
  <si>
    <t>ООО "Добринкаводоканал"</t>
  </si>
  <si>
    <t>ООО "Управляющая компания "Плавицкая"</t>
  </si>
  <si>
    <t>Елецкий район</t>
  </si>
  <si>
    <t>ООО УО "Коммунальщик"</t>
  </si>
  <si>
    <t>Задонский район</t>
  </si>
  <si>
    <t>ООО "Водоканал"</t>
  </si>
  <si>
    <t>Краснинский район</t>
  </si>
  <si>
    <t>Лебедянский район</t>
  </si>
  <si>
    <t>ООО "Исток"</t>
  </si>
  <si>
    <t>ОАО "Лебедянский сахарный завод"</t>
  </si>
  <si>
    <t>Лев-Толстовский район</t>
  </si>
  <si>
    <t>Липецкий район</t>
  </si>
  <si>
    <t>ОАО "Боринское"</t>
  </si>
  <si>
    <t>Становлянский район</t>
  </si>
  <si>
    <t>Тербунский район</t>
  </si>
  <si>
    <t>ООО "Жилкомсервис-Тербуны"</t>
  </si>
  <si>
    <t>Усманский район</t>
  </si>
  <si>
    <t>Хлевенский район</t>
  </si>
  <si>
    <t>ООО ЖКХ "Хлевенское"</t>
  </si>
  <si>
    <t>Чаплыгинский район</t>
  </si>
  <si>
    <t>ООО "СпецАТП"</t>
  </si>
  <si>
    <t>г. Липецк</t>
  </si>
  <si>
    <t xml:space="preserve">ОАО "НЛМК" </t>
  </si>
  <si>
    <t>МУП "ЛиСА"</t>
  </si>
  <si>
    <t>г. Елец</t>
  </si>
  <si>
    <t>МУП "Елецводоканал"</t>
  </si>
  <si>
    <t>с НДС</t>
  </si>
  <si>
    <t>Тарифы   (с НДС / НДС не облагается)</t>
  </si>
  <si>
    <t>НДС  не обла-гается</t>
  </si>
  <si>
    <t>НДС не обла-гантся</t>
  </si>
  <si>
    <t xml:space="preserve">ОАО "Завод Железобетон" </t>
  </si>
  <si>
    <t>ООО "СпецАТП" (очистка)</t>
  </si>
  <si>
    <t>ООО "СпецАТП" (водоотведение)</t>
  </si>
  <si>
    <t>ОАО "Комтез"</t>
  </si>
  <si>
    <t>НДС не облагается</t>
  </si>
  <si>
    <t>ООО ЖКХ "Лев-Толстовское"</t>
  </si>
  <si>
    <t>ОАО "ЛГЭК"</t>
  </si>
  <si>
    <t xml:space="preserve">Сводная информация по принятым решениям в части тарифов на услуги по водоотведению и очистке сточных вод </t>
  </si>
  <si>
    <t>01.02.2011 по 31.01.2012</t>
  </si>
  <si>
    <r>
      <t xml:space="preserve">ООО ЖКХ "Хлевенское" </t>
    </r>
    <r>
      <rPr>
        <i/>
        <sz val="10"/>
        <rFont val="Arial Cyr"/>
        <family val="0"/>
      </rPr>
      <t>для потребителей, расположенных по улицам Ленинская, Прогресс, Свободы с Хлевное</t>
    </r>
  </si>
  <si>
    <r>
      <t>ООО ЖКХ "Хлевенское" за исключением</t>
    </r>
    <r>
      <rPr>
        <i/>
        <sz val="10"/>
        <rFont val="Arial Cyr"/>
        <family val="0"/>
      </rPr>
      <t xml:space="preserve"> потребителей, расположенных по улицам Ленинская, Прогресс, Свободы с Хлевное</t>
    </r>
  </si>
  <si>
    <t>ОАО ЛКФ "Рошен"</t>
  </si>
  <si>
    <t>01.07.2012 по 31.08.2012</t>
  </si>
  <si>
    <t>2012 год</t>
  </si>
  <si>
    <t>ОГУП "Региональная компания водоснабжения и водоотведения"</t>
  </si>
  <si>
    <t>20.12.2011 по 30.06.2012</t>
  </si>
  <si>
    <t>01.09.2012 по 31.12.2012</t>
  </si>
  <si>
    <t>Постановление управления энергетики и тарифов от 30.11.2011 №56/13</t>
  </si>
  <si>
    <t>01.01.2012 по 30.06.2012</t>
  </si>
  <si>
    <t>ОАО ЛМЗ "Свободный сокол" (промышленные стоки вода)</t>
  </si>
  <si>
    <t>ОАО ЛМЗ "Свободный сокол" (хоз-бытовые стоки)</t>
  </si>
  <si>
    <t>Постановление управления энергетики и тарифов от 30.11.2011 №56/7</t>
  </si>
  <si>
    <t>Постановление управления энергетики и тарифов от 30.11.2011 №56/8</t>
  </si>
  <si>
    <t>Постановление управления энергетики и тарифов от 25.11.2011 №55/16</t>
  </si>
  <si>
    <t>Постановление управления энергетики и тарифов от 18.11.2011 №54/14</t>
  </si>
  <si>
    <t>01.01.2012 по 31.12.2012</t>
  </si>
  <si>
    <t>Постановление управления энергетики и тарифов от 25.11.2011 № 55/10</t>
  </si>
  <si>
    <t>Постановление управления энергетики и тарифов от 30.11.2011 №56/10</t>
  </si>
  <si>
    <t>НДС не обла-гается</t>
  </si>
  <si>
    <t xml:space="preserve">01.01.2012 по 30.06.2012 </t>
  </si>
  <si>
    <t>01.07.2012 по 31.12.2012</t>
  </si>
  <si>
    <t>Постановление управления энергетики и тарифов от 18.11.2011 №54/8</t>
  </si>
  <si>
    <t>ЛПДС "Становая"</t>
  </si>
  <si>
    <t>Постановление управления энергетики и тарифов от 18.11.2011 №54/13</t>
  </si>
  <si>
    <t>01.02.2012 по 31.01.2013</t>
  </si>
  <si>
    <t>Постановление управления энергетики и тарифов от 30.11.2011 №56/4</t>
  </si>
  <si>
    <t>Постановление управления энергетики и тарифов от 18.11.2011 №54/10</t>
  </si>
  <si>
    <t>Постановление управления энергетики и тарифов Липецкой области от 23.12.2011 №63/11</t>
  </si>
  <si>
    <t>Постановление управления энергетики и тарифов от 27.12.2011 №65/3</t>
  </si>
  <si>
    <t>01.09.2012 по 31.01.2013</t>
  </si>
  <si>
    <t>Постановление упрвления энергетики и тарифов от 25.11.2011 № 55/7</t>
  </si>
  <si>
    <t>ООО "Жидищно-коммунальная компания" (водоотведение)</t>
  </si>
  <si>
    <t>ООО "Жидищно-коммунальная компания" (очистка)</t>
  </si>
  <si>
    <t>01.03.2012 по 30.06.2012</t>
  </si>
  <si>
    <t>01.09.2012 по 28.02.2013</t>
  </si>
  <si>
    <t>Постановление управления энергетики и тарифов Липецкой области от 27.01.2012 №2/6</t>
  </si>
  <si>
    <t>Постановление управления энергетики и тарифов Липецкой области от 27.01.2012 №2/5</t>
  </si>
  <si>
    <t>01.05.2012 по 30.06.2012</t>
  </si>
  <si>
    <t>01.09.2012 по 30.04.2013</t>
  </si>
  <si>
    <t>Постановление управления энергетики и тарифов Липецкой области от 24.02.2012 №5/8</t>
  </si>
  <si>
    <t>01.09.2012 по 31.03.2013</t>
  </si>
  <si>
    <t>Постановление управления энергетик и тарифов Липецкой области от 24.02.2012 №5/4</t>
  </si>
  <si>
    <t>01.04.2012 по 30.06.2012</t>
  </si>
  <si>
    <t>Постановление укправления энергетики и тарифов Липецкой области от 24.02.2012 №5/10</t>
  </si>
  <si>
    <t>01.06.12 по 30.06.12</t>
  </si>
  <si>
    <t>01.07.12 по 31.08.12</t>
  </si>
  <si>
    <t>01.09.12 по 31.05.13</t>
  </si>
  <si>
    <t xml:space="preserve">Постановление управления энергетики и тарифов от 27.04.12 №16/9 </t>
  </si>
  <si>
    <t>01.06.2012 по 31.06.12</t>
  </si>
  <si>
    <t>Постановление управления энергетики и тарифов от 20.04.12 №14/3</t>
  </si>
  <si>
    <t>ОАО Агрофирма "Липецк"</t>
  </si>
  <si>
    <t>постановление управления энергетики и тарифов от 20.04.2012 №14/1</t>
  </si>
  <si>
    <t>Постановление управления энергетики и тарифов Липецкой области от 31.05.2012 №22/7</t>
  </si>
  <si>
    <t>01.07.2012 по 30.06.2013</t>
  </si>
  <si>
    <t>01.07.2012 31.08.2012</t>
  </si>
  <si>
    <t>01.01.2013 по 30.06.2013</t>
  </si>
  <si>
    <t>Постановление управления энергетики и тарифов от 31.05.2012 №22/3</t>
  </si>
  <si>
    <t>ООО "ФИН-Групп"</t>
  </si>
  <si>
    <t>01.08.2012 по 31.08.2012</t>
  </si>
  <si>
    <t>01.09.2012 по 31.12.2013</t>
  </si>
  <si>
    <t>Постановление управления энергетики и тарифов ЛО от 29.07.2012 №26/8</t>
  </si>
  <si>
    <t>01.09.2012 по 31.07.2013</t>
  </si>
  <si>
    <t>Постановление управления энергетики и тарифов ЛО от 29.07.2012 №26/6</t>
  </si>
  <si>
    <t>ОАО "Силан"</t>
  </si>
  <si>
    <t>01.08.2012 по 31.12.2013</t>
  </si>
  <si>
    <t>Постановление управления энергетики и тарифов от 29.07.2012  № 26/4</t>
  </si>
  <si>
    <t>01.10.2012 по 31.12.2012</t>
  </si>
  <si>
    <t>01.07.2013 по 30.09.2013</t>
  </si>
  <si>
    <t>20.12.2012 по 31.12.2013</t>
  </si>
  <si>
    <t>Постановление управления энергетики  и тарифов от 28.09.2012 №41/1</t>
  </si>
  <si>
    <t>01.01.2013 по 31.12.2013</t>
  </si>
  <si>
    <t>Постановление управления энергетики и тарифов от 26.10.2012 №45/3</t>
  </si>
  <si>
    <t>01.12.2012 по 31.12.2013</t>
  </si>
  <si>
    <t>Постановление управления энергетики и тарифов от 26.10.2012 №45/7</t>
  </si>
  <si>
    <t>Постановление управления энергетики и тарифов от 26.10.2012 №45/6</t>
  </si>
  <si>
    <t>2013 год</t>
  </si>
  <si>
    <t>01.07.2013 по 31.12.2013</t>
  </si>
  <si>
    <t>Постановление управления энергетики и тарифов от 30.11.2012 №51/8</t>
  </si>
  <si>
    <t>Постановление управления энергетики и тарифов от 30.11.2012 №51/15</t>
  </si>
  <si>
    <t>Постановление управления энергетики и тарифов от 30.11.2012 №51/12</t>
  </si>
  <si>
    <t>Постановление управления энергетики и тарифов от 23.11.2012 №50/1</t>
  </si>
  <si>
    <t>Постановление управления энергетики и тарифов от 30.11.2012 №51/5</t>
  </si>
  <si>
    <t>Постановление управления энергетики и тарифов от 30.11.2012 №51/7</t>
  </si>
  <si>
    <t>Постановление управления энергетики и тарифов от 30.11.2012 №51/17</t>
  </si>
  <si>
    <t xml:space="preserve">01.01.2013 по 30.06.2013 </t>
  </si>
  <si>
    <t>Постановление управления энергетики и тарифов от 23.11.2012 №50/9</t>
  </si>
  <si>
    <t>Постановление управления энергетики и тарифов от 23.11.2012 №50/19</t>
  </si>
  <si>
    <t>ООО "ПФ Силан"</t>
  </si>
  <si>
    <t>Постановление управления энергетики и тарифов от 18.11.2011 №54/7</t>
  </si>
  <si>
    <t>20.12.2011 по 19.12.2012</t>
  </si>
  <si>
    <t>Постановление управления энергетики  и тарифов от 11.11.2011 №53/1</t>
  </si>
  <si>
    <t>Постановление управления энергетики и тарифов от 18.11.2011 №54/4</t>
  </si>
  <si>
    <t>01.02.2013 по 31.01.2014</t>
  </si>
  <si>
    <t>Постановление управления энергетики и тарифов ЛО от 21.12.2012 №55/5</t>
  </si>
  <si>
    <t>01.04.2013 по 30.06.2013</t>
  </si>
  <si>
    <t>01.07.2013 по 31.03.2014</t>
  </si>
  <si>
    <t>Постановление управления энергетики итарифов ЛО от 25.12.2012 №57/17</t>
  </si>
  <si>
    <t>ОГУП "Региональная компания водоснабжения и водоотведения" (водоотведение)</t>
  </si>
  <si>
    <t>ОГУП "Региональная компания водоснабжения и водоотведения"" (очистка)</t>
  </si>
  <si>
    <t>Постановление управления энергетики и тарифов ЛО от 25.12.2012 №57/10</t>
  </si>
  <si>
    <t>Постановление управления энергетики и тарифов ЛО от 25.12.2012 №57/9</t>
  </si>
  <si>
    <t>Постановление управления энергетики и тарифов от 23.11.2012 №50/11</t>
  </si>
  <si>
    <t>01.04.2013 по 31.03.2014</t>
  </si>
  <si>
    <t>Постановление управления энергетики и тарифов ЛО от 25.12.2012 №57/12</t>
  </si>
  <si>
    <t>01.12.2011 по 30.11.2012</t>
  </si>
  <si>
    <t>Постановление управления энергетики и тарифов от 28.10.2010 №50/3</t>
  </si>
  <si>
    <t>Постановление управления энергетики и тарифов от 28.10.2010 №50/2</t>
  </si>
  <si>
    <t>Постановление управления энергетики и тарифов ЛО от 21.12.2012 №55/7</t>
  </si>
  <si>
    <t>Постановление управления энергетики и тарифов ЛО от 21.12.2012 №55/2</t>
  </si>
  <si>
    <t>01.02.2013 по 30.06.2012</t>
  </si>
  <si>
    <t>01.07.2013 по 31.01.2014</t>
  </si>
  <si>
    <t>Постановление управления энергетики и тарифов ЛО от 25.12.2012 №57/3</t>
  </si>
  <si>
    <t>01.02.2013 по 30.06.2013</t>
  </si>
  <si>
    <t>Постановление управления энергетики и тарифов ЛО от 25.12.2012 №57/4</t>
  </si>
  <si>
    <t>01.10.2011 по 30.11.2011</t>
  </si>
  <si>
    <t>постановление управления энергетики и тарифов от 26.08.2011 №39/2,  внесение изменений от 28.10.2011 №50/11</t>
  </si>
  <si>
    <t>01.11.2011 по 30.06.2012</t>
  </si>
  <si>
    <t>01.09.2012 по 30.09.2012</t>
  </si>
  <si>
    <t>ОАО "Славянка"</t>
  </si>
  <si>
    <t>Постановление управления энергетики и тарифов ЛО от 21.12.2012 №55/12</t>
  </si>
  <si>
    <t>01.07.12 по 31.05.13</t>
  </si>
  <si>
    <t xml:space="preserve">Тарифы для населения на водоотведение </t>
  </si>
  <si>
    <t xml:space="preserve"> на 01.01. 2013г.</t>
  </si>
  <si>
    <t>ООО "Водоканал", г.Грязи</t>
  </si>
  <si>
    <t>ООО "Водоканал", г.Задонск</t>
  </si>
  <si>
    <t>ООО "Водоканал", г.Усмань</t>
  </si>
  <si>
    <t>Лев-Толстовский р-н</t>
  </si>
  <si>
    <t>01.05.2013 по 30.06.2013</t>
  </si>
  <si>
    <t>01.07.2013 по 30.04.2014</t>
  </si>
  <si>
    <t>01.06.2013 по 31.05.2014</t>
  </si>
  <si>
    <t>Постановление управления энергетики и тарифов ЛО от 26.04.2013 №14/1</t>
  </si>
  <si>
    <t>01.06.2013 по 30.06.2013</t>
  </si>
  <si>
    <t>01.07.2013 по 31.05.2014</t>
  </si>
  <si>
    <t>постановление управления энергетики и тарифов ЛО от 26.04.2013 №14/7</t>
  </si>
  <si>
    <t>01.07.2013 по 30.06.2014</t>
  </si>
  <si>
    <t>Постановление управления энергетики и тарифов от 31.05.2013  № 19/5</t>
  </si>
  <si>
    <t>Постановление управления энергетики и тарифов от 31.05.2013  № 19/4</t>
  </si>
  <si>
    <t>постановление управления энергетики и тарифов ЛО от 29.03.2013 №9/7</t>
  </si>
  <si>
    <t>Постановление управления энергетики и тарифов ЛО от  28.06.2013 №23/4</t>
  </si>
  <si>
    <t>01.08.2013 по 31.07.2014</t>
  </si>
  <si>
    <t>Постановление управления энергетики и тарифов ЛО от 29.06.2012 №26/8</t>
  </si>
  <si>
    <t>ООО "Жиллкомсервис-Тербуны"</t>
  </si>
  <si>
    <t>Постановление управления энергетики и тарифов ЛО от 31.08.2012 №37/3</t>
  </si>
  <si>
    <t>Постановление управления энергетики и тарифов ЛО от 23.08.2013 №31/3</t>
  </si>
  <si>
    <t>01.10.2013 по 30.06.2014</t>
  </si>
  <si>
    <t>01.07.2014 по 31.12.2014</t>
  </si>
  <si>
    <t xml:space="preserve"> на 01.07.13г.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</si>
</sst>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sz val="10"/>
      <color indexed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sz val="5"/>
      <color indexed="23"/>
      <name val="Arial Cyr"/>
      <family val="0"/>
    </font>
    <font>
      <sz val="5"/>
      <name val="Arial Cyr"/>
      <family val="0"/>
    </font>
    <font>
      <sz val="6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4"/>
      <color indexed="62"/>
      <name val="Arial Cyr"/>
      <family val="0"/>
    </font>
    <font>
      <sz val="6"/>
      <color indexed="23"/>
      <name val="Arial Cyr"/>
      <family val="0"/>
    </font>
    <font>
      <sz val="8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25"/>
      <color indexed="8"/>
      <name val="Arial Cyr"/>
      <family val="0"/>
    </font>
    <font>
      <b/>
      <sz val="8"/>
      <color indexed="8"/>
      <name val="Arial Cyr"/>
      <family val="0"/>
    </font>
    <font>
      <b/>
      <sz val="13"/>
      <color indexed="8"/>
      <name val="Arial Cyr"/>
      <family val="0"/>
    </font>
    <font>
      <b/>
      <sz val="11.75"/>
      <color indexed="8"/>
      <name val="Arial Cyr"/>
      <family val="0"/>
    </font>
    <font>
      <b/>
      <sz val="11.75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wrapText="1"/>
    </xf>
    <xf numFmtId="2" fontId="0" fillId="0" borderId="15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33" borderId="11" xfId="0" applyFill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Fill="1" applyBorder="1" applyAlignment="1">
      <alignment wrapText="1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27" xfId="0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" wrapText="1"/>
    </xf>
    <xf numFmtId="0" fontId="0" fillId="33" borderId="29" xfId="0" applyFill="1" applyBorder="1" applyAlignment="1">
      <alignment wrapText="1"/>
    </xf>
    <xf numFmtId="14" fontId="0" fillId="0" borderId="22" xfId="0" applyNumberFormat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30" xfId="0" applyBorder="1" applyAlignment="1">
      <alignment horizontal="center" wrapText="1"/>
    </xf>
    <xf numFmtId="0" fontId="0" fillId="33" borderId="29" xfId="0" applyFill="1" applyBorder="1" applyAlignment="1">
      <alignment/>
    </xf>
    <xf numFmtId="0" fontId="0" fillId="0" borderId="31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27" xfId="0" applyNumberFormat="1" applyBorder="1" applyAlignment="1">
      <alignment/>
    </xf>
    <xf numFmtId="14" fontId="0" fillId="0" borderId="18" xfId="0" applyNumberFormat="1" applyBorder="1" applyAlignment="1">
      <alignment horizontal="center" wrapText="1"/>
    </xf>
    <xf numFmtId="2" fontId="0" fillId="0" borderId="22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19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Fill="1" applyBorder="1" applyAlignment="1">
      <alignment horizontal="center"/>
    </xf>
    <xf numFmtId="0" fontId="0" fillId="33" borderId="11" xfId="0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35" xfId="0" applyFont="1" applyBorder="1" applyAlignment="1">
      <alignment horizontal="right" wrapText="1"/>
    </xf>
    <xf numFmtId="0" fontId="1" fillId="33" borderId="12" xfId="0" applyFont="1" applyFill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33" borderId="27" xfId="0" applyFont="1" applyFill="1" applyBorder="1" applyAlignment="1">
      <alignment horizontal="right"/>
    </xf>
    <xf numFmtId="0" fontId="1" fillId="33" borderId="21" xfId="0" applyFont="1" applyFill="1" applyBorder="1" applyAlignment="1">
      <alignment horizontal="right"/>
    </xf>
    <xf numFmtId="0" fontId="1" fillId="0" borderId="15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0" fillId="0" borderId="32" xfId="0" applyFill="1" applyBorder="1" applyAlignment="1">
      <alignment wrapText="1"/>
    </xf>
    <xf numFmtId="0" fontId="0" fillId="33" borderId="36" xfId="0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wrapText="1"/>
    </xf>
    <xf numFmtId="14" fontId="0" fillId="0" borderId="15" xfId="0" applyNumberFormat="1" applyBorder="1" applyAlignment="1">
      <alignment horizontal="center" wrapText="1"/>
    </xf>
    <xf numFmtId="0" fontId="0" fillId="0" borderId="30" xfId="0" applyBorder="1" applyAlignment="1">
      <alignment wrapText="1"/>
    </xf>
    <xf numFmtId="0" fontId="2" fillId="0" borderId="0" xfId="0" applyFont="1" applyAlignment="1">
      <alignment wrapText="1"/>
    </xf>
    <xf numFmtId="0" fontId="1" fillId="0" borderId="15" xfId="0" applyFont="1" applyBorder="1" applyAlignment="1">
      <alignment horizontal="right"/>
    </xf>
    <xf numFmtId="0" fontId="0" fillId="0" borderId="40" xfId="0" applyFill="1" applyBorder="1" applyAlignment="1">
      <alignment wrapText="1"/>
    </xf>
    <xf numFmtId="0" fontId="0" fillId="0" borderId="41" xfId="0" applyBorder="1" applyAlignment="1">
      <alignment horizontal="center" wrapText="1"/>
    </xf>
    <xf numFmtId="2" fontId="0" fillId="0" borderId="19" xfId="0" applyNumberFormat="1" applyBorder="1" applyAlignment="1">
      <alignment/>
    </xf>
    <xf numFmtId="0" fontId="0" fillId="0" borderId="2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30" xfId="0" applyBorder="1" applyAlignment="1">
      <alignment/>
    </xf>
    <xf numFmtId="2" fontId="0" fillId="0" borderId="30" xfId="0" applyNumberFormat="1" applyBorder="1" applyAlignment="1">
      <alignment/>
    </xf>
    <xf numFmtId="0" fontId="0" fillId="0" borderId="22" xfId="0" applyBorder="1" applyAlignment="1">
      <alignment wrapText="1"/>
    </xf>
    <xf numFmtId="0" fontId="3" fillId="33" borderId="42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0" fillId="0" borderId="43" xfId="0" applyBorder="1" applyAlignment="1">
      <alignment wrapText="1"/>
    </xf>
    <xf numFmtId="0" fontId="0" fillId="33" borderId="44" xfId="0" applyFill="1" applyBorder="1" applyAlignment="1">
      <alignment/>
    </xf>
    <xf numFmtId="0" fontId="0" fillId="33" borderId="44" xfId="0" applyFill="1" applyBorder="1" applyAlignment="1">
      <alignment horizontal="center" wrapText="1"/>
    </xf>
    <xf numFmtId="0" fontId="0" fillId="33" borderId="28" xfId="0" applyFill="1" applyBorder="1" applyAlignment="1">
      <alignment/>
    </xf>
    <xf numFmtId="0" fontId="0" fillId="33" borderId="39" xfId="0" applyFill="1" applyBorder="1" applyAlignment="1">
      <alignment/>
    </xf>
    <xf numFmtId="0" fontId="0" fillId="0" borderId="45" xfId="0" applyBorder="1" applyAlignment="1">
      <alignment wrapText="1"/>
    </xf>
    <xf numFmtId="0" fontId="0" fillId="33" borderId="46" xfId="0" applyFill="1" applyBorder="1" applyAlignment="1">
      <alignment wrapText="1"/>
    </xf>
    <xf numFmtId="0" fontId="6" fillId="0" borderId="22" xfId="0" applyFont="1" applyBorder="1" applyAlignment="1">
      <alignment/>
    </xf>
    <xf numFmtId="0" fontId="0" fillId="0" borderId="28" xfId="0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1" fillId="0" borderId="30" xfId="0" applyFont="1" applyBorder="1" applyAlignment="1">
      <alignment horizontal="right"/>
    </xf>
    <xf numFmtId="0" fontId="0" fillId="0" borderId="3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 wrapText="1"/>
    </xf>
    <xf numFmtId="0" fontId="0" fillId="33" borderId="41" xfId="0" applyFill="1" applyBorder="1" applyAlignment="1">
      <alignment/>
    </xf>
    <xf numFmtId="0" fontId="1" fillId="33" borderId="41" xfId="0" applyFont="1" applyFill="1" applyBorder="1" applyAlignment="1">
      <alignment horizontal="right"/>
    </xf>
    <xf numFmtId="0" fontId="0" fillId="33" borderId="41" xfId="0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vertical="center" wrapText="1"/>
    </xf>
    <xf numFmtId="0" fontId="0" fillId="0" borderId="19" xfId="0" applyFill="1" applyBorder="1" applyAlignment="1">
      <alignment/>
    </xf>
    <xf numFmtId="0" fontId="0" fillId="0" borderId="48" xfId="0" applyBorder="1" applyAlignment="1">
      <alignment/>
    </xf>
    <xf numFmtId="2" fontId="1" fillId="0" borderId="22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0" fontId="0" fillId="0" borderId="49" xfId="0" applyFill="1" applyBorder="1" applyAlignment="1">
      <alignment wrapText="1"/>
    </xf>
    <xf numFmtId="2" fontId="1" fillId="0" borderId="15" xfId="0" applyNumberFormat="1" applyFont="1" applyBorder="1" applyAlignment="1">
      <alignment horizontal="right"/>
    </xf>
    <xf numFmtId="0" fontId="0" fillId="0" borderId="15" xfId="0" applyFill="1" applyBorder="1" applyAlignment="1">
      <alignment wrapText="1"/>
    </xf>
    <xf numFmtId="0" fontId="4" fillId="0" borderId="22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 wrapText="1"/>
    </xf>
    <xf numFmtId="2" fontId="0" fillId="0" borderId="22" xfId="0" applyNumberFormat="1" applyFont="1" applyBorder="1" applyAlignment="1">
      <alignment/>
    </xf>
    <xf numFmtId="0" fontId="1" fillId="0" borderId="22" xfId="0" applyFont="1" applyBorder="1" applyAlignment="1">
      <alignment horizontal="right" wrapText="1"/>
    </xf>
    <xf numFmtId="0" fontId="0" fillId="0" borderId="22" xfId="0" applyFont="1" applyBorder="1" applyAlignment="1">
      <alignment horizontal="center" wrapText="1"/>
    </xf>
    <xf numFmtId="2" fontId="0" fillId="0" borderId="41" xfId="0" applyNumberFormat="1" applyFont="1" applyBorder="1" applyAlignment="1">
      <alignment/>
    </xf>
    <xf numFmtId="0" fontId="1" fillId="0" borderId="41" xfId="0" applyFont="1" applyBorder="1" applyAlignment="1">
      <alignment horizontal="right" wrapText="1"/>
    </xf>
    <xf numFmtId="0" fontId="0" fillId="0" borderId="41" xfId="0" applyFont="1" applyBorder="1" applyAlignment="1">
      <alignment horizontal="center" wrapText="1"/>
    </xf>
    <xf numFmtId="0" fontId="9" fillId="0" borderId="15" xfId="0" applyFont="1" applyBorder="1" applyAlignment="1">
      <alignment horizontal="right" wrapText="1"/>
    </xf>
    <xf numFmtId="0" fontId="9" fillId="0" borderId="22" xfId="0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0" fontId="0" fillId="0" borderId="18" xfId="0" applyBorder="1" applyAlignment="1">
      <alignment horizontal="center" wrapText="1"/>
    </xf>
    <xf numFmtId="0" fontId="0" fillId="0" borderId="22" xfId="0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0" fontId="0" fillId="0" borderId="19" xfId="0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0" fontId="0" fillId="0" borderId="19" xfId="0" applyFill="1" applyBorder="1" applyAlignment="1">
      <alignment horizontal="center" wrapText="1"/>
    </xf>
    <xf numFmtId="2" fontId="0" fillId="0" borderId="41" xfId="0" applyNumberFormat="1" applyBorder="1" applyAlignment="1">
      <alignment/>
    </xf>
    <xf numFmtId="14" fontId="0" fillId="0" borderId="22" xfId="0" applyNumberFormat="1" applyBorder="1" applyAlignment="1">
      <alignment wrapText="1"/>
    </xf>
    <xf numFmtId="14" fontId="0" fillId="0" borderId="19" xfId="0" applyNumberFormat="1" applyBorder="1" applyAlignment="1">
      <alignment wrapText="1"/>
    </xf>
    <xf numFmtId="0" fontId="0" fillId="33" borderId="44" xfId="0" applyFill="1" applyBorder="1" applyAlignment="1">
      <alignment wrapText="1"/>
    </xf>
    <xf numFmtId="0" fontId="0" fillId="33" borderId="50" xfId="0" applyFill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0" xfId="0" applyFont="1" applyBorder="1" applyAlignment="1">
      <alignment/>
    </xf>
    <xf numFmtId="0" fontId="0" fillId="0" borderId="29" xfId="0" applyBorder="1" applyAlignment="1">
      <alignment/>
    </xf>
    <xf numFmtId="14" fontId="0" fillId="0" borderId="30" xfId="0" applyNumberFormat="1" applyBorder="1" applyAlignment="1">
      <alignment horizontal="center" wrapText="1"/>
    </xf>
    <xf numFmtId="0" fontId="3" fillId="0" borderId="3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vertical="center" wrapText="1"/>
    </xf>
    <xf numFmtId="0" fontId="1" fillId="0" borderId="22" xfId="0" applyFont="1" applyBorder="1" applyAlignment="1">
      <alignment/>
    </xf>
    <xf numFmtId="0" fontId="0" fillId="0" borderId="30" xfId="0" applyFont="1" applyBorder="1" applyAlignment="1">
      <alignment wrapText="1"/>
    </xf>
    <xf numFmtId="0" fontId="1" fillId="0" borderId="19" xfId="0" applyFont="1" applyBorder="1" applyAlignment="1">
      <alignment horizontal="right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48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7" xfId="0" applyFill="1" applyBorder="1" applyAlignment="1">
      <alignment/>
    </xf>
    <xf numFmtId="0" fontId="3" fillId="33" borderId="31" xfId="0" applyFont="1" applyFill="1" applyBorder="1" applyAlignment="1">
      <alignment/>
    </xf>
    <xf numFmtId="0" fontId="0" fillId="0" borderId="51" xfId="0" applyFont="1" applyBorder="1" applyAlignment="1">
      <alignment/>
    </xf>
    <xf numFmtId="0" fontId="0" fillId="0" borderId="22" xfId="0" applyFont="1" applyBorder="1" applyAlignment="1">
      <alignment/>
    </xf>
    <xf numFmtId="2" fontId="0" fillId="0" borderId="22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1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0" fillId="0" borderId="35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1" fillId="0" borderId="21" xfId="0" applyFont="1" applyBorder="1" applyAlignment="1">
      <alignment horizontal="right" wrapText="1"/>
    </xf>
    <xf numFmtId="0" fontId="0" fillId="0" borderId="32" xfId="0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3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52" xfId="0" applyFont="1" applyBorder="1" applyAlignment="1">
      <alignment horizontal="center" wrapText="1"/>
    </xf>
    <xf numFmtId="0" fontId="9" fillId="0" borderId="22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4" fillId="33" borderId="22" xfId="0" applyFont="1" applyFill="1" applyBorder="1" applyAlignment="1">
      <alignment horizontal="center" wrapText="1"/>
    </xf>
    <xf numFmtId="0" fontId="15" fillId="0" borderId="22" xfId="0" applyFont="1" applyBorder="1" applyAlignment="1">
      <alignment horizontal="left" wrapText="1"/>
    </xf>
    <xf numFmtId="0" fontId="16" fillId="0" borderId="2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22" xfId="0" applyFont="1" applyBorder="1" applyAlignment="1">
      <alignment horizontal="left" wrapText="1"/>
    </xf>
    <xf numFmtId="2" fontId="0" fillId="0" borderId="18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0" borderId="49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39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2" fontId="0" fillId="0" borderId="3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22" xfId="0" applyNumberForma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9" fillId="34" borderId="22" xfId="0" applyNumberFormat="1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0" fillId="0" borderId="54" xfId="0" applyFill="1" applyBorder="1" applyAlignment="1">
      <alignment horizontal="center" wrapText="1"/>
    </xf>
    <xf numFmtId="0" fontId="0" fillId="0" borderId="53" xfId="0" applyFill="1" applyBorder="1" applyAlignment="1">
      <alignment wrapText="1"/>
    </xf>
    <xf numFmtId="0" fontId="0" fillId="0" borderId="40" xfId="0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2" fontId="0" fillId="0" borderId="18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0" fontId="0" fillId="0" borderId="57" xfId="0" applyFill="1" applyBorder="1" applyAlignment="1">
      <alignment horizontal="center" wrapText="1"/>
    </xf>
    <xf numFmtId="0" fontId="0" fillId="0" borderId="58" xfId="0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52" xfId="0" applyFill="1" applyBorder="1" applyAlignment="1">
      <alignment horizontal="center" wrapText="1"/>
    </xf>
    <xf numFmtId="0" fontId="0" fillId="0" borderId="5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0" fillId="0" borderId="53" xfId="0" applyFill="1" applyBorder="1" applyAlignment="1">
      <alignment horizontal="center" wrapText="1"/>
    </xf>
    <xf numFmtId="0" fontId="0" fillId="0" borderId="5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50" xfId="0" applyBorder="1" applyAlignment="1">
      <alignment horizontal="center" wrapText="1"/>
    </xf>
    <xf numFmtId="0" fontId="0" fillId="0" borderId="60" xfId="0" applyFill="1" applyBorder="1" applyAlignment="1">
      <alignment horizontal="center" wrapText="1"/>
    </xf>
    <xf numFmtId="0" fontId="0" fillId="0" borderId="61" xfId="0" applyFill="1" applyBorder="1" applyAlignment="1">
      <alignment horizontal="center" wrapText="1"/>
    </xf>
    <xf numFmtId="0" fontId="0" fillId="0" borderId="6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27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4" xfId="0" applyFill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 wrapText="1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33" borderId="2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0" borderId="46" xfId="0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wrapText="1"/>
    </xf>
    <xf numFmtId="0" fontId="0" fillId="0" borderId="58" xfId="0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2" fontId="0" fillId="0" borderId="18" xfId="0" applyNumberFormat="1" applyFill="1" applyBorder="1" applyAlignment="1">
      <alignment horizontal="center" wrapText="1"/>
    </xf>
    <xf numFmtId="2" fontId="0" fillId="0" borderId="41" xfId="0" applyNumberFormat="1" applyFill="1" applyBorder="1" applyAlignment="1">
      <alignment horizontal="center" wrapText="1"/>
    </xf>
    <xf numFmtId="0" fontId="0" fillId="0" borderId="59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6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1" xfId="0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69" xfId="0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64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5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wrapText="1"/>
    </xf>
    <xf numFmtId="0" fontId="0" fillId="0" borderId="58" xfId="0" applyFont="1" applyFill="1" applyBorder="1" applyAlignment="1">
      <alignment horizont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5" xfId="0" applyBorder="1" applyAlignment="1">
      <alignment horizontal="center"/>
    </xf>
    <xf numFmtId="2" fontId="0" fillId="0" borderId="27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wrapText="1"/>
    </xf>
    <xf numFmtId="2" fontId="0" fillId="0" borderId="41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53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wrapText="1"/>
    </xf>
    <xf numFmtId="2" fontId="0" fillId="0" borderId="41" xfId="0" applyNumberForma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7" xfId="0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</a:t>
            </a: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арифы для населения на водоотведение 
</a:t>
            </a:r>
            <a:r>
              <a:rPr lang="en-US" cap="none" sz="117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по состоянию на 01.07.2013</a:t>
            </a: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</a:p>
        </c:rich>
      </c:tx>
      <c:layout>
        <c:manualLayout>
          <c:xMode val="factor"/>
          <c:yMode val="factor"/>
          <c:x val="0.04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25"/>
          <c:w val="0.995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'ВО население'!$A$3:$A$18</c:f>
              <c:strCache/>
            </c:strRef>
          </c:cat>
          <c:val>
            <c:numRef>
              <c:f>'ВО население'!$C$3:$C$18</c:f>
              <c:numCache/>
            </c:numRef>
          </c:val>
        </c:ser>
        <c:axId val="29413277"/>
        <c:axId val="63392902"/>
      </c:barChart>
      <c:catAx>
        <c:axId val="2941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92902"/>
        <c:crosses val="autoZero"/>
        <c:auto val="1"/>
        <c:lblOffset val="100"/>
        <c:tickLblSkip val="1"/>
        <c:noMultiLvlLbl val="0"/>
      </c:catAx>
      <c:valAx>
        <c:axId val="63392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руб./куб.м</a:t>
                </a:r>
              </a:p>
            </c:rich>
          </c:tx>
          <c:layout>
            <c:manualLayout>
              <c:xMode val="factor"/>
              <c:yMode val="factor"/>
              <c:x val="0.034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132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</cdr:x>
      <cdr:y>0.731</cdr:y>
    </cdr:from>
    <cdr:to>
      <cdr:x>0.642</cdr:x>
      <cdr:y>0.76725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438525" y="3352800"/>
          <a:ext cx="66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0</xdr:rowOff>
    </xdr:from>
    <xdr:to>
      <xdr:col>10</xdr:col>
      <xdr:colOff>476250</xdr:colOff>
      <xdr:row>17</xdr:row>
      <xdr:rowOff>190500</xdr:rowOff>
    </xdr:to>
    <xdr:graphicFrame>
      <xdr:nvGraphicFramePr>
        <xdr:cNvPr id="1" name="Диаграмма 1"/>
        <xdr:cNvGraphicFramePr/>
      </xdr:nvGraphicFramePr>
      <xdr:xfrm>
        <a:off x="2895600" y="0"/>
        <a:ext cx="54673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111"/>
  <sheetViews>
    <sheetView view="pageBreakPreview" zoomScale="75" zoomScaleSheetLayoutView="75" zoomScalePageLayoutView="0" workbookViewId="0" topLeftCell="A1">
      <pane xSplit="4725" ySplit="2325" topLeftCell="I97" activePane="bottomRight" state="split"/>
      <selection pane="topLeft" activeCell="P95" sqref="P95:P97"/>
      <selection pane="topRight" activeCell="D1" sqref="D1"/>
      <selection pane="bottomLeft" activeCell="A105" sqref="A105:IV106"/>
      <selection pane="bottomRight" activeCell="J121" sqref="J120:J121"/>
    </sheetView>
  </sheetViews>
  <sheetFormatPr defaultColWidth="9.00390625" defaultRowHeight="12.75"/>
  <cols>
    <col min="1" max="1" width="4.125" style="0" customWidth="1"/>
    <col min="2" max="2" width="25.375" style="2" customWidth="1"/>
    <col min="3" max="3" width="25.875" style="0" customWidth="1"/>
    <col min="4" max="4" width="11.125" style="0" customWidth="1"/>
    <col min="5" max="5" width="13.75390625" style="0" customWidth="1"/>
    <col min="6" max="6" width="13.25390625" style="0" customWidth="1"/>
    <col min="7" max="7" width="8.125" style="52" customWidth="1"/>
    <col min="8" max="8" width="13.125" style="0" customWidth="1"/>
    <col min="9" max="9" width="28.75390625" style="0" customWidth="1"/>
    <col min="10" max="10" width="25.875" style="0" customWidth="1"/>
    <col min="11" max="11" width="11.125" style="0" customWidth="1"/>
    <col min="12" max="12" width="13.75390625" style="0" customWidth="1"/>
    <col min="13" max="13" width="13.25390625" style="0" customWidth="1"/>
    <col min="14" max="14" width="8.125" style="52" customWidth="1"/>
    <col min="15" max="15" width="17.00390625" style="0" customWidth="1"/>
    <col min="16" max="16" width="28.75390625" style="0" customWidth="1"/>
    <col min="17" max="16384" width="9.125" style="63" customWidth="1"/>
  </cols>
  <sheetData>
    <row r="2" spans="1:16" ht="12.75" customHeight="1">
      <c r="A2" s="365"/>
      <c r="B2" s="370" t="s">
        <v>49</v>
      </c>
      <c r="C2" s="370"/>
      <c r="D2" s="370"/>
      <c r="E2" s="370"/>
      <c r="F2" s="370"/>
      <c r="G2" s="370"/>
      <c r="H2" s="370"/>
      <c r="I2" s="370"/>
      <c r="J2" s="63"/>
      <c r="K2" s="63"/>
      <c r="L2" s="63"/>
      <c r="M2" s="63"/>
      <c r="N2" s="63"/>
      <c r="O2" s="63"/>
      <c r="P2" s="63"/>
    </row>
    <row r="3" spans="1:16" s="64" customFormat="1" ht="25.5" customHeight="1">
      <c r="A3" s="365"/>
      <c r="B3" s="71"/>
      <c r="C3" s="342" t="s">
        <v>55</v>
      </c>
      <c r="D3" s="342"/>
      <c r="E3" s="342"/>
      <c r="F3" s="342"/>
      <c r="G3" s="342"/>
      <c r="H3" s="342"/>
      <c r="I3" s="342"/>
      <c r="J3" s="342" t="s">
        <v>127</v>
      </c>
      <c r="K3" s="342"/>
      <c r="L3" s="342"/>
      <c r="M3" s="342"/>
      <c r="N3" s="342"/>
      <c r="O3" s="342"/>
      <c r="P3" s="342"/>
    </row>
    <row r="4" ht="13.5" thickBot="1"/>
    <row r="5" spans="1:16" ht="18" customHeight="1">
      <c r="A5" s="366" t="s">
        <v>0</v>
      </c>
      <c r="B5" s="368" t="s">
        <v>1</v>
      </c>
      <c r="C5" s="343" t="s">
        <v>2</v>
      </c>
      <c r="D5" s="345" t="s">
        <v>39</v>
      </c>
      <c r="E5" s="346"/>
      <c r="F5" s="346"/>
      <c r="G5" s="347"/>
      <c r="H5" s="343" t="s">
        <v>3</v>
      </c>
      <c r="I5" s="373" t="s">
        <v>4</v>
      </c>
      <c r="J5" s="343" t="s">
        <v>2</v>
      </c>
      <c r="K5" s="345" t="s">
        <v>39</v>
      </c>
      <c r="L5" s="346"/>
      <c r="M5" s="346"/>
      <c r="N5" s="347"/>
      <c r="O5" s="343" t="s">
        <v>3</v>
      </c>
      <c r="P5" s="343" t="s">
        <v>4</v>
      </c>
    </row>
    <row r="6" spans="1:16" ht="42" customHeight="1" thickBot="1">
      <c r="A6" s="367"/>
      <c r="B6" s="369"/>
      <c r="C6" s="344"/>
      <c r="D6" s="47" t="s">
        <v>5</v>
      </c>
      <c r="E6" s="48" t="s">
        <v>6</v>
      </c>
      <c r="F6" s="49" t="s">
        <v>7</v>
      </c>
      <c r="G6" s="53"/>
      <c r="H6" s="344"/>
      <c r="I6" s="374"/>
      <c r="J6" s="344"/>
      <c r="K6" s="47" t="s">
        <v>5</v>
      </c>
      <c r="L6" s="48" t="s">
        <v>6</v>
      </c>
      <c r="M6" s="49" t="s">
        <v>7</v>
      </c>
      <c r="N6" s="53"/>
      <c r="O6" s="344"/>
      <c r="P6" s="344"/>
    </row>
    <row r="7" spans="1:16" ht="13.5" thickBot="1">
      <c r="A7" s="3"/>
      <c r="B7" s="4"/>
      <c r="C7" s="5"/>
      <c r="D7" s="6"/>
      <c r="E7" s="6"/>
      <c r="F7" s="6"/>
      <c r="G7" s="54"/>
      <c r="H7" s="7"/>
      <c r="I7" s="62"/>
      <c r="J7" s="5"/>
      <c r="K7" s="6"/>
      <c r="L7" s="6"/>
      <c r="M7" s="6"/>
      <c r="N7" s="54"/>
      <c r="O7" s="7"/>
      <c r="P7" s="136"/>
    </row>
    <row r="8" spans="1:16" ht="36" customHeight="1">
      <c r="A8" s="8"/>
      <c r="B8" s="316" t="s">
        <v>8</v>
      </c>
      <c r="C8" s="9" t="s">
        <v>17</v>
      </c>
      <c r="D8" s="16">
        <v>32.69</v>
      </c>
      <c r="E8" s="16">
        <f>27.7*1.18</f>
        <v>32.686</v>
      </c>
      <c r="F8" s="16">
        <f>27.7*1.18</f>
        <v>32.686</v>
      </c>
      <c r="G8" s="56" t="s">
        <v>38</v>
      </c>
      <c r="H8" s="69" t="s">
        <v>67</v>
      </c>
      <c r="I8" s="12" t="s">
        <v>68</v>
      </c>
      <c r="J8" s="377" t="s">
        <v>17</v>
      </c>
      <c r="K8" s="195">
        <v>32.69</v>
      </c>
      <c r="L8" s="195">
        <f>27.7*1.18</f>
        <v>32.686</v>
      </c>
      <c r="M8" s="195">
        <f>27.7*1.18</f>
        <v>32.686</v>
      </c>
      <c r="N8" s="375" t="s">
        <v>38</v>
      </c>
      <c r="O8" s="144" t="s">
        <v>107</v>
      </c>
      <c r="P8" s="371" t="s">
        <v>135</v>
      </c>
    </row>
    <row r="9" spans="1:16" ht="36" customHeight="1">
      <c r="A9" s="17"/>
      <c r="B9" s="317"/>
      <c r="C9" s="141"/>
      <c r="D9" s="79"/>
      <c r="E9" s="79"/>
      <c r="F9" s="79"/>
      <c r="G9" s="56"/>
      <c r="H9" s="142"/>
      <c r="I9" s="89"/>
      <c r="J9" s="378"/>
      <c r="K9" s="188">
        <v>35.11</v>
      </c>
      <c r="L9" s="188">
        <v>35.11</v>
      </c>
      <c r="M9" s="188">
        <v>35.11</v>
      </c>
      <c r="N9" s="376"/>
      <c r="O9" s="120" t="s">
        <v>128</v>
      </c>
      <c r="P9" s="372"/>
    </row>
    <row r="10" spans="1:16" ht="26.25" customHeight="1">
      <c r="A10" s="17"/>
      <c r="B10" s="317"/>
      <c r="C10" s="269" t="s">
        <v>9</v>
      </c>
      <c r="D10" s="46"/>
      <c r="E10" s="46">
        <f>39.92*1.18</f>
        <v>47.1056</v>
      </c>
      <c r="F10" s="46"/>
      <c r="G10" s="55" t="s">
        <v>38</v>
      </c>
      <c r="H10" s="19" t="s">
        <v>60</v>
      </c>
      <c r="I10" s="272" t="s">
        <v>69</v>
      </c>
      <c r="J10" s="390" t="s">
        <v>9</v>
      </c>
      <c r="K10" s="226"/>
      <c r="L10" s="223">
        <f>44.65*1.18</f>
        <v>52.687</v>
      </c>
      <c r="M10" s="223">
        <f>44.65*1.18</f>
        <v>52.687</v>
      </c>
      <c r="N10" s="226" t="s">
        <v>38</v>
      </c>
      <c r="O10" s="226" t="s">
        <v>122</v>
      </c>
      <c r="P10" s="226" t="s">
        <v>134</v>
      </c>
    </row>
    <row r="11" spans="1:16" ht="25.5">
      <c r="A11" s="17"/>
      <c r="B11" s="317"/>
      <c r="C11" s="270"/>
      <c r="D11" s="18"/>
      <c r="E11" s="18">
        <f>42.33*1.18</f>
        <v>49.9494</v>
      </c>
      <c r="F11" s="18"/>
      <c r="G11" s="55" t="s">
        <v>38</v>
      </c>
      <c r="H11" s="19" t="s">
        <v>54</v>
      </c>
      <c r="I11" s="272"/>
      <c r="J11" s="391"/>
      <c r="K11" s="227"/>
      <c r="L11" s="224"/>
      <c r="M11" s="224"/>
      <c r="N11" s="227"/>
      <c r="O11" s="227"/>
      <c r="P11" s="227"/>
    </row>
    <row r="12" spans="1:16" ht="36.75" customHeight="1" thickBot="1">
      <c r="A12" s="13"/>
      <c r="B12" s="318"/>
      <c r="C12" s="404"/>
      <c r="D12" s="43"/>
      <c r="E12" s="43">
        <f>44.65*1.18</f>
        <v>52.687</v>
      </c>
      <c r="F12" s="43"/>
      <c r="G12" s="56" t="s">
        <v>38</v>
      </c>
      <c r="H12" s="15" t="s">
        <v>58</v>
      </c>
      <c r="I12" s="275"/>
      <c r="J12" s="392"/>
      <c r="K12" s="228"/>
      <c r="L12" s="225"/>
      <c r="M12" s="225"/>
      <c r="N12" s="228"/>
      <c r="O12" s="228"/>
      <c r="P12" s="228"/>
    </row>
    <row r="13" spans="1:16" ht="13.5" thickBot="1">
      <c r="A13" s="3"/>
      <c r="B13" s="81"/>
      <c r="C13" s="5"/>
      <c r="D13" s="6"/>
      <c r="E13" s="6"/>
      <c r="F13" s="6"/>
      <c r="G13" s="54"/>
      <c r="H13" s="7"/>
      <c r="I13" s="85"/>
      <c r="J13" s="5"/>
      <c r="K13" s="102"/>
      <c r="L13" s="102"/>
      <c r="M13" s="102"/>
      <c r="N13" s="103"/>
      <c r="O13" s="104"/>
      <c r="P13" s="137"/>
    </row>
    <row r="14" spans="1:16" ht="36.75" customHeight="1">
      <c r="A14" s="8"/>
      <c r="B14" s="316" t="s">
        <v>10</v>
      </c>
      <c r="C14" s="400" t="s">
        <v>56</v>
      </c>
      <c r="D14" s="16">
        <v>24.93</v>
      </c>
      <c r="E14" s="16">
        <f>27.99*1.18</f>
        <v>33.0282</v>
      </c>
      <c r="F14" s="10">
        <v>33.03</v>
      </c>
      <c r="G14" s="56" t="s">
        <v>38</v>
      </c>
      <c r="H14" s="11" t="s">
        <v>106</v>
      </c>
      <c r="I14" s="403" t="s">
        <v>104</v>
      </c>
      <c r="J14" s="73" t="s">
        <v>56</v>
      </c>
      <c r="K14" s="16">
        <v>29.23</v>
      </c>
      <c r="L14" s="16">
        <v>29.23</v>
      </c>
      <c r="M14" s="10">
        <v>29.23</v>
      </c>
      <c r="N14" s="187" t="s">
        <v>38</v>
      </c>
      <c r="O14" s="120" t="s">
        <v>186</v>
      </c>
      <c r="P14" s="193" t="s">
        <v>187</v>
      </c>
    </row>
    <row r="15" spans="1:16" ht="36.75" customHeight="1">
      <c r="A15" s="17"/>
      <c r="B15" s="317"/>
      <c r="C15" s="401"/>
      <c r="D15" s="79">
        <v>26.34</v>
      </c>
      <c r="E15" s="79">
        <f>29.11*1.18</f>
        <v>34.349799999999995</v>
      </c>
      <c r="F15" s="79">
        <f>+E15</f>
        <v>34.349799999999995</v>
      </c>
      <c r="G15" s="56" t="s">
        <v>38</v>
      </c>
      <c r="H15" s="40" t="s">
        <v>58</v>
      </c>
      <c r="I15" s="384"/>
      <c r="J15" s="189"/>
      <c r="K15" s="79"/>
      <c r="L15" s="79"/>
      <c r="M15" s="79"/>
      <c r="N15" s="56"/>
      <c r="O15" s="40"/>
      <c r="P15" s="191"/>
    </row>
    <row r="16" spans="1:16" ht="36.75" customHeight="1">
      <c r="A16" s="17"/>
      <c r="B16" s="317"/>
      <c r="C16" s="402"/>
      <c r="D16" s="79">
        <v>26.34</v>
      </c>
      <c r="E16" s="79">
        <f>22.32*1.18</f>
        <v>26.3376</v>
      </c>
      <c r="F16" s="79">
        <f>+E16</f>
        <v>26.3376</v>
      </c>
      <c r="G16" s="56" t="s">
        <v>38</v>
      </c>
      <c r="H16" s="40" t="s">
        <v>107</v>
      </c>
      <c r="I16" s="385"/>
      <c r="J16" s="190"/>
      <c r="K16" s="79"/>
      <c r="L16" s="79"/>
      <c r="M16" s="79"/>
      <c r="N16" s="56"/>
      <c r="O16" s="40"/>
      <c r="P16" s="192"/>
    </row>
    <row r="17" spans="1:16" ht="36.75" customHeight="1">
      <c r="A17" s="17"/>
      <c r="B17" s="317"/>
      <c r="C17" s="269" t="s">
        <v>139</v>
      </c>
      <c r="D17" s="46"/>
      <c r="E17" s="46">
        <f>24.32*1.18</f>
        <v>28.697599999999998</v>
      </c>
      <c r="F17" s="46"/>
      <c r="G17" s="55" t="s">
        <v>38</v>
      </c>
      <c r="H17" s="19" t="s">
        <v>60</v>
      </c>
      <c r="I17" s="272" t="s">
        <v>140</v>
      </c>
      <c r="J17" s="284" t="s">
        <v>115</v>
      </c>
      <c r="K17" s="231"/>
      <c r="L17" s="234">
        <f>24.5*1.18</f>
        <v>28.91</v>
      </c>
      <c r="M17" s="234"/>
      <c r="N17" s="387" t="s">
        <v>38</v>
      </c>
      <c r="O17" s="226" t="s">
        <v>116</v>
      </c>
      <c r="P17" s="386" t="s">
        <v>117</v>
      </c>
    </row>
    <row r="18" spans="1:16" ht="36.75" customHeight="1">
      <c r="A18" s="17"/>
      <c r="B18" s="317"/>
      <c r="C18" s="270"/>
      <c r="D18" s="46"/>
      <c r="E18" s="46">
        <f>24.84*1.18</f>
        <v>29.3112</v>
      </c>
      <c r="F18" s="46"/>
      <c r="G18" s="55" t="s">
        <v>38</v>
      </c>
      <c r="H18" s="19" t="s">
        <v>54</v>
      </c>
      <c r="I18" s="272"/>
      <c r="J18" s="285"/>
      <c r="K18" s="232"/>
      <c r="L18" s="235"/>
      <c r="M18" s="235"/>
      <c r="N18" s="388"/>
      <c r="O18" s="227"/>
      <c r="P18" s="386"/>
    </row>
    <row r="19" spans="1:16" ht="31.5" customHeight="1">
      <c r="A19" s="17"/>
      <c r="B19" s="317"/>
      <c r="C19" s="271"/>
      <c r="D19" s="18"/>
      <c r="E19" s="18">
        <f>25.36*1.18</f>
        <v>29.924799999999998</v>
      </c>
      <c r="F19" s="145"/>
      <c r="G19" s="55" t="s">
        <v>38</v>
      </c>
      <c r="H19" s="19" t="s">
        <v>58</v>
      </c>
      <c r="I19" s="272"/>
      <c r="J19" s="301"/>
      <c r="K19" s="233"/>
      <c r="L19" s="236"/>
      <c r="M19" s="236"/>
      <c r="N19" s="389"/>
      <c r="O19" s="228"/>
      <c r="P19" s="386"/>
    </row>
    <row r="20" spans="1:16" ht="54" customHeight="1" thickBot="1">
      <c r="A20" s="13"/>
      <c r="B20" s="318"/>
      <c r="C20" s="84" t="s">
        <v>56</v>
      </c>
      <c r="D20" s="14"/>
      <c r="E20" s="43">
        <f>9.79*1.18</f>
        <v>11.5522</v>
      </c>
      <c r="F20" s="43"/>
      <c r="G20" s="55" t="s">
        <v>38</v>
      </c>
      <c r="H20" s="74" t="s">
        <v>105</v>
      </c>
      <c r="I20" s="68" t="s">
        <v>108</v>
      </c>
      <c r="J20" s="213" t="s">
        <v>56</v>
      </c>
      <c r="K20" s="14"/>
      <c r="L20" s="43">
        <v>13.57</v>
      </c>
      <c r="M20" s="43"/>
      <c r="N20" s="187" t="s">
        <v>38</v>
      </c>
      <c r="O20" s="120" t="s">
        <v>186</v>
      </c>
      <c r="P20" s="192" t="s">
        <v>188</v>
      </c>
    </row>
    <row r="21" spans="1:16" ht="13.5" thickBot="1">
      <c r="A21" s="3"/>
      <c r="B21" s="81"/>
      <c r="C21" s="5"/>
      <c r="D21" s="6"/>
      <c r="E21" s="6"/>
      <c r="F21" s="6"/>
      <c r="G21" s="54"/>
      <c r="H21" s="7"/>
      <c r="I21" s="86"/>
      <c r="J21" s="5"/>
      <c r="K21" s="6"/>
      <c r="L21" s="6"/>
      <c r="M21" s="6"/>
      <c r="N21" s="54"/>
      <c r="O21" s="7"/>
      <c r="P21" s="86"/>
    </row>
    <row r="22" spans="1:16" ht="42.75" customHeight="1">
      <c r="A22" s="20"/>
      <c r="B22" s="441" t="s">
        <v>11</v>
      </c>
      <c r="C22" s="9" t="s">
        <v>12</v>
      </c>
      <c r="D22" s="105">
        <v>22.09</v>
      </c>
      <c r="E22" s="105">
        <v>22.09</v>
      </c>
      <c r="F22" s="105">
        <v>22.09</v>
      </c>
      <c r="G22" s="59" t="s">
        <v>70</v>
      </c>
      <c r="H22" s="106" t="s">
        <v>141</v>
      </c>
      <c r="I22" s="107" t="s">
        <v>142</v>
      </c>
      <c r="J22" s="214" t="s">
        <v>12</v>
      </c>
      <c r="K22" s="196">
        <v>23.66</v>
      </c>
      <c r="L22" s="196">
        <v>23.66</v>
      </c>
      <c r="M22" s="196">
        <v>23.66</v>
      </c>
      <c r="N22" s="59" t="s">
        <v>70</v>
      </c>
      <c r="O22" s="146" t="s">
        <v>120</v>
      </c>
      <c r="P22" s="147" t="s">
        <v>121</v>
      </c>
    </row>
    <row r="23" spans="1:16" ht="33" customHeight="1">
      <c r="A23" s="21"/>
      <c r="B23" s="442"/>
      <c r="C23" s="273" t="s">
        <v>13</v>
      </c>
      <c r="D23" s="100">
        <v>7.93</v>
      </c>
      <c r="E23" s="100">
        <v>7.93</v>
      </c>
      <c r="F23" s="100">
        <v>7.93</v>
      </c>
      <c r="G23" s="55" t="s">
        <v>38</v>
      </c>
      <c r="H23" s="101" t="s">
        <v>60</v>
      </c>
      <c r="I23" s="272" t="s">
        <v>82</v>
      </c>
      <c r="J23" s="284" t="s">
        <v>13</v>
      </c>
      <c r="K23" s="197">
        <v>8.85</v>
      </c>
      <c r="L23" s="197">
        <v>8.85</v>
      </c>
      <c r="M23" s="197">
        <v>8.85</v>
      </c>
      <c r="N23" s="148" t="s">
        <v>38</v>
      </c>
      <c r="O23" s="149" t="s">
        <v>107</v>
      </c>
      <c r="P23" s="293" t="s">
        <v>133</v>
      </c>
    </row>
    <row r="24" spans="1:16" ht="25.5">
      <c r="A24" s="13"/>
      <c r="B24" s="442"/>
      <c r="C24" s="273"/>
      <c r="D24" s="100">
        <v>8.4</v>
      </c>
      <c r="E24" s="100">
        <v>8.4</v>
      </c>
      <c r="F24" s="100">
        <v>8.4</v>
      </c>
      <c r="G24" s="55" t="s">
        <v>38</v>
      </c>
      <c r="H24" s="101" t="s">
        <v>54</v>
      </c>
      <c r="I24" s="272"/>
      <c r="J24" s="285"/>
      <c r="K24" s="287">
        <v>9.09</v>
      </c>
      <c r="L24" s="287">
        <f>+K24</f>
        <v>9.09</v>
      </c>
      <c r="M24" s="287">
        <f>+K24</f>
        <v>9.09</v>
      </c>
      <c r="N24" s="289" t="s">
        <v>38</v>
      </c>
      <c r="O24" s="276" t="s">
        <v>128</v>
      </c>
      <c r="P24" s="294"/>
    </row>
    <row r="25" spans="1:16" ht="35.25" customHeight="1" thickBot="1">
      <c r="A25" s="13"/>
      <c r="B25" s="443"/>
      <c r="C25" s="274"/>
      <c r="D25" s="108">
        <v>8.85</v>
      </c>
      <c r="E25" s="108">
        <v>8.85</v>
      </c>
      <c r="F25" s="108">
        <v>8.85</v>
      </c>
      <c r="G25" s="150" t="s">
        <v>38</v>
      </c>
      <c r="H25" s="15" t="s">
        <v>58</v>
      </c>
      <c r="I25" s="275"/>
      <c r="J25" s="286"/>
      <c r="K25" s="288"/>
      <c r="L25" s="288"/>
      <c r="M25" s="288"/>
      <c r="N25" s="290"/>
      <c r="O25" s="277"/>
      <c r="P25" s="295"/>
    </row>
    <row r="26" spans="1:16" ht="14.25" customHeight="1" thickBot="1">
      <c r="A26" s="3"/>
      <c r="B26" s="81"/>
      <c r="C26" s="90"/>
      <c r="D26" s="102"/>
      <c r="E26" s="102"/>
      <c r="F26" s="102"/>
      <c r="G26" s="103"/>
      <c r="H26" s="104"/>
      <c r="I26" s="137"/>
      <c r="J26" s="90"/>
      <c r="K26" s="102"/>
      <c r="L26" s="102"/>
      <c r="M26" s="102"/>
      <c r="N26" s="103"/>
      <c r="O26" s="104"/>
      <c r="P26" s="137"/>
    </row>
    <row r="27" spans="1:16" ht="63.75" customHeight="1" thickBot="1">
      <c r="A27" s="24"/>
      <c r="B27" s="167" t="s">
        <v>14</v>
      </c>
      <c r="C27" s="25" t="s">
        <v>15</v>
      </c>
      <c r="D27" s="26">
        <v>25.14</v>
      </c>
      <c r="E27" s="26">
        <v>25.14</v>
      </c>
      <c r="F27" s="26">
        <v>25.14</v>
      </c>
      <c r="G27" s="59" t="s">
        <v>41</v>
      </c>
      <c r="H27" s="27" t="s">
        <v>67</v>
      </c>
      <c r="I27" s="28" t="s">
        <v>143</v>
      </c>
      <c r="J27" s="215" t="s">
        <v>15</v>
      </c>
      <c r="K27" s="198">
        <v>25.14</v>
      </c>
      <c r="L27" s="198">
        <v>25.14</v>
      </c>
      <c r="M27" s="198">
        <v>25.14</v>
      </c>
      <c r="N27" s="59" t="s">
        <v>41</v>
      </c>
      <c r="O27" s="151" t="s">
        <v>122</v>
      </c>
      <c r="P27" s="152" t="s">
        <v>123</v>
      </c>
    </row>
    <row r="28" spans="1:16" ht="13.5" thickBot="1">
      <c r="A28" s="29"/>
      <c r="B28" s="82"/>
      <c r="C28" s="30"/>
      <c r="D28" s="31"/>
      <c r="E28" s="31"/>
      <c r="F28" s="31"/>
      <c r="G28" s="57"/>
      <c r="H28" s="32"/>
      <c r="I28" s="87"/>
      <c r="J28" s="30"/>
      <c r="K28" s="31"/>
      <c r="L28" s="31"/>
      <c r="M28" s="31"/>
      <c r="N28" s="57"/>
      <c r="O28" s="32"/>
      <c r="P28" s="87"/>
    </row>
    <row r="29" spans="1:16" s="65" customFormat="1" ht="51" customHeight="1" thickBot="1">
      <c r="A29" s="50"/>
      <c r="B29" s="143" t="s">
        <v>16</v>
      </c>
      <c r="C29" s="96" t="s">
        <v>17</v>
      </c>
      <c r="D29" s="93">
        <v>37.44</v>
      </c>
      <c r="E29" s="93">
        <v>37.44</v>
      </c>
      <c r="F29" s="93">
        <v>37.44</v>
      </c>
      <c r="G29" s="94" t="s">
        <v>38</v>
      </c>
      <c r="H29" s="95" t="s">
        <v>76</v>
      </c>
      <c r="I29" s="92" t="s">
        <v>79</v>
      </c>
      <c r="J29" s="96" t="s">
        <v>17</v>
      </c>
      <c r="K29" s="93">
        <v>37.44</v>
      </c>
      <c r="L29" s="93">
        <v>37.44</v>
      </c>
      <c r="M29" s="93">
        <v>37.44</v>
      </c>
      <c r="N29" s="94" t="s">
        <v>38</v>
      </c>
      <c r="O29" s="95" t="s">
        <v>144</v>
      </c>
      <c r="P29" s="92" t="s">
        <v>145</v>
      </c>
    </row>
    <row r="30" spans="1:16" ht="12.75" customHeight="1" thickBot="1">
      <c r="A30" s="3"/>
      <c r="B30" s="81"/>
      <c r="C30" s="51"/>
      <c r="D30" s="6"/>
      <c r="E30" s="6"/>
      <c r="F30" s="6"/>
      <c r="G30" s="54"/>
      <c r="H30" s="7"/>
      <c r="I30" s="85"/>
      <c r="J30" s="51"/>
      <c r="K30" s="6"/>
      <c r="L30" s="6"/>
      <c r="M30" s="6"/>
      <c r="N30" s="54"/>
      <c r="O30" s="7"/>
      <c r="P30" s="85"/>
    </row>
    <row r="31" spans="1:16" ht="39" customHeight="1">
      <c r="A31" s="326"/>
      <c r="B31" s="316" t="s">
        <v>18</v>
      </c>
      <c r="C31" s="329" t="s">
        <v>56</v>
      </c>
      <c r="D31" s="116">
        <v>14.59</v>
      </c>
      <c r="E31" s="116">
        <v>14.59</v>
      </c>
      <c r="F31" s="116">
        <v>14.59</v>
      </c>
      <c r="G31" s="59" t="s">
        <v>38</v>
      </c>
      <c r="H31" s="117" t="s">
        <v>57</v>
      </c>
      <c r="I31" s="263" t="s">
        <v>78</v>
      </c>
      <c r="J31" s="329" t="s">
        <v>56</v>
      </c>
      <c r="K31" s="116">
        <v>16.32</v>
      </c>
      <c r="L31" s="116">
        <v>16.32</v>
      </c>
      <c r="M31" s="116">
        <v>16.32</v>
      </c>
      <c r="N31" s="59" t="s">
        <v>38</v>
      </c>
      <c r="O31" s="117" t="s">
        <v>107</v>
      </c>
      <c r="P31" s="263" t="s">
        <v>153</v>
      </c>
    </row>
    <row r="32" spans="1:16" ht="25.5">
      <c r="A32" s="327"/>
      <c r="B32" s="317"/>
      <c r="C32" s="408"/>
      <c r="D32" s="118">
        <v>15.46</v>
      </c>
      <c r="E32" s="118">
        <f>13.1*1.18</f>
        <v>15.457999999999998</v>
      </c>
      <c r="F32" s="118">
        <v>15.46</v>
      </c>
      <c r="G32" s="119" t="s">
        <v>38</v>
      </c>
      <c r="H32" s="120" t="s">
        <v>54</v>
      </c>
      <c r="I32" s="263"/>
      <c r="J32" s="330"/>
      <c r="K32" s="118"/>
      <c r="L32" s="118"/>
      <c r="M32" s="118"/>
      <c r="N32" s="119"/>
      <c r="O32" s="120"/>
      <c r="P32" s="263"/>
    </row>
    <row r="33" spans="1:16" ht="26.25" thickBot="1">
      <c r="A33" s="327"/>
      <c r="B33" s="317"/>
      <c r="C33" s="409"/>
      <c r="D33" s="121">
        <v>16.32</v>
      </c>
      <c r="E33" s="121">
        <v>16.32</v>
      </c>
      <c r="F33" s="121">
        <v>16.32</v>
      </c>
      <c r="G33" s="122" t="s">
        <v>38</v>
      </c>
      <c r="H33" s="123" t="s">
        <v>58</v>
      </c>
      <c r="I33" s="263"/>
      <c r="J33" s="331"/>
      <c r="K33" s="121">
        <v>16.97</v>
      </c>
      <c r="L33" s="121">
        <v>16.97</v>
      </c>
      <c r="M33" s="121">
        <v>16.97</v>
      </c>
      <c r="N33" s="122" t="s">
        <v>38</v>
      </c>
      <c r="O33" s="123" t="s">
        <v>128</v>
      </c>
      <c r="P33" s="263"/>
    </row>
    <row r="34" spans="1:16" ht="13.5" thickBot="1">
      <c r="A34" s="34"/>
      <c r="B34" s="83"/>
      <c r="C34" s="90"/>
      <c r="D34" s="35"/>
      <c r="E34" s="35"/>
      <c r="F34" s="35"/>
      <c r="G34" s="58"/>
      <c r="H34" s="36"/>
      <c r="I34" s="88"/>
      <c r="J34" s="90"/>
      <c r="K34" s="35"/>
      <c r="L34" s="35"/>
      <c r="M34" s="35"/>
      <c r="N34" s="58"/>
      <c r="O34" s="36"/>
      <c r="P34" s="88"/>
    </row>
    <row r="35" spans="1:16" ht="36.75" customHeight="1">
      <c r="A35" s="326"/>
      <c r="B35" s="316" t="s">
        <v>19</v>
      </c>
      <c r="C35" s="282" t="s">
        <v>20</v>
      </c>
      <c r="D35" s="114">
        <v>20.71</v>
      </c>
      <c r="E35" s="114">
        <v>20.71</v>
      </c>
      <c r="F35" s="114">
        <v>20.71</v>
      </c>
      <c r="G35" s="278" t="s">
        <v>38</v>
      </c>
      <c r="H35" s="114" t="s">
        <v>89</v>
      </c>
      <c r="I35" s="280" t="s">
        <v>91</v>
      </c>
      <c r="J35" s="282" t="s">
        <v>56</v>
      </c>
      <c r="K35" s="106">
        <v>22.25</v>
      </c>
      <c r="L35" s="106">
        <v>22.25</v>
      </c>
      <c r="M35" s="106">
        <v>22.25</v>
      </c>
      <c r="N35" s="278" t="s">
        <v>38</v>
      </c>
      <c r="O35" s="106" t="s">
        <v>179</v>
      </c>
      <c r="P35" s="280" t="s">
        <v>189</v>
      </c>
    </row>
    <row r="36" spans="1:16" ht="34.5" customHeight="1">
      <c r="A36" s="327"/>
      <c r="B36" s="317"/>
      <c r="C36" s="283"/>
      <c r="D36" s="128">
        <v>21.95</v>
      </c>
      <c r="E36" s="128">
        <v>21.95</v>
      </c>
      <c r="F36" s="128">
        <v>21.95</v>
      </c>
      <c r="G36" s="279"/>
      <c r="H36" s="128" t="s">
        <v>54</v>
      </c>
      <c r="I36" s="281"/>
      <c r="J36" s="283"/>
      <c r="K36" s="229">
        <v>22.37</v>
      </c>
      <c r="L36" s="229">
        <v>22.37</v>
      </c>
      <c r="M36" s="229">
        <v>22.37</v>
      </c>
      <c r="N36" s="279"/>
      <c r="O36" s="229" t="s">
        <v>180</v>
      </c>
      <c r="P36" s="281"/>
    </row>
    <row r="37" spans="1:16" ht="25.5">
      <c r="A37" s="327"/>
      <c r="B37" s="317"/>
      <c r="C37" s="283"/>
      <c r="D37" s="128">
        <v>22.25</v>
      </c>
      <c r="E37" s="128">
        <v>22.25</v>
      </c>
      <c r="F37" s="128">
        <v>22.25</v>
      </c>
      <c r="G37" s="279"/>
      <c r="H37" s="128" t="s">
        <v>90</v>
      </c>
      <c r="I37" s="281"/>
      <c r="J37" s="283"/>
      <c r="K37" s="230"/>
      <c r="L37" s="230"/>
      <c r="M37" s="230"/>
      <c r="N37" s="279"/>
      <c r="O37" s="230"/>
      <c r="P37" s="281"/>
    </row>
    <row r="38" spans="1:16" ht="25.5" customHeight="1">
      <c r="A38" s="327"/>
      <c r="B38" s="317"/>
      <c r="C38" s="283" t="s">
        <v>21</v>
      </c>
      <c r="D38" s="129"/>
      <c r="E38" s="129">
        <f>5.65*1.18</f>
        <v>6.667</v>
      </c>
      <c r="F38" s="128"/>
      <c r="G38" s="279" t="s">
        <v>38</v>
      </c>
      <c r="H38" s="128" t="s">
        <v>94</v>
      </c>
      <c r="I38" s="281" t="s">
        <v>93</v>
      </c>
      <c r="J38" s="283" t="s">
        <v>21</v>
      </c>
      <c r="K38" s="129"/>
      <c r="L38" s="199">
        <f>6.32*1.18</f>
        <v>7.4576</v>
      </c>
      <c r="M38" s="128"/>
      <c r="N38" s="279" t="s">
        <v>38</v>
      </c>
      <c r="O38" s="101" t="s">
        <v>146</v>
      </c>
      <c r="P38" s="281" t="s">
        <v>148</v>
      </c>
    </row>
    <row r="39" spans="1:16" ht="25.5">
      <c r="A39" s="327"/>
      <c r="B39" s="317"/>
      <c r="C39" s="283"/>
      <c r="D39" s="128"/>
      <c r="E39" s="129">
        <f>5.98*1.18</f>
        <v>7.0564</v>
      </c>
      <c r="F39" s="128"/>
      <c r="G39" s="279"/>
      <c r="H39" s="128" t="s">
        <v>54</v>
      </c>
      <c r="I39" s="281"/>
      <c r="J39" s="283"/>
      <c r="K39" s="229"/>
      <c r="L39" s="334">
        <f>6.4*1.18</f>
        <v>7.552</v>
      </c>
      <c r="M39" s="229"/>
      <c r="N39" s="279"/>
      <c r="O39" s="229" t="s">
        <v>147</v>
      </c>
      <c r="P39" s="281"/>
    </row>
    <row r="40" spans="1:16" ht="26.25" thickBot="1">
      <c r="A40" s="328"/>
      <c r="B40" s="318"/>
      <c r="C40" s="325"/>
      <c r="D40" s="130"/>
      <c r="E40" s="131">
        <f>6.32*1.18</f>
        <v>7.4576</v>
      </c>
      <c r="F40" s="130"/>
      <c r="G40" s="348"/>
      <c r="H40" s="130" t="s">
        <v>92</v>
      </c>
      <c r="I40" s="332"/>
      <c r="J40" s="325"/>
      <c r="K40" s="333"/>
      <c r="L40" s="335"/>
      <c r="M40" s="333"/>
      <c r="N40" s="348"/>
      <c r="O40" s="333"/>
      <c r="P40" s="332"/>
    </row>
    <row r="41" spans="1:16" ht="13.5" thickBot="1">
      <c r="A41" s="34"/>
      <c r="B41" s="83"/>
      <c r="C41" s="37"/>
      <c r="D41" s="35"/>
      <c r="E41" s="35"/>
      <c r="F41" s="35"/>
      <c r="G41" s="58"/>
      <c r="H41" s="36"/>
      <c r="I41" s="88"/>
      <c r="J41" s="37"/>
      <c r="K41" s="35"/>
      <c r="L41" s="35"/>
      <c r="M41" s="35"/>
      <c r="N41" s="58"/>
      <c r="O41" s="36"/>
      <c r="P41" s="88"/>
    </row>
    <row r="42" spans="1:16" ht="52.5" customHeight="1">
      <c r="A42" s="17"/>
      <c r="B42" s="316" t="s">
        <v>22</v>
      </c>
      <c r="C42" s="282" t="s">
        <v>47</v>
      </c>
      <c r="D42" s="10">
        <v>19.31</v>
      </c>
      <c r="E42" s="10">
        <v>19.31</v>
      </c>
      <c r="F42" s="10">
        <v>19.31</v>
      </c>
      <c r="G42" s="59" t="s">
        <v>40</v>
      </c>
      <c r="H42" s="11" t="s">
        <v>71</v>
      </c>
      <c r="I42" s="396" t="s">
        <v>73</v>
      </c>
      <c r="J42" s="410" t="s">
        <v>47</v>
      </c>
      <c r="K42" s="200">
        <v>20.47</v>
      </c>
      <c r="L42" s="200">
        <v>20.47</v>
      </c>
      <c r="M42" s="200">
        <v>20.47</v>
      </c>
      <c r="N42" s="59" t="s">
        <v>40</v>
      </c>
      <c r="O42" s="117" t="s">
        <v>136</v>
      </c>
      <c r="P42" s="323" t="s">
        <v>137</v>
      </c>
    </row>
    <row r="43" spans="1:16" ht="52.5" customHeight="1" thickBot="1">
      <c r="A43" s="17"/>
      <c r="B43" s="318"/>
      <c r="C43" s="325"/>
      <c r="D43" s="33">
        <v>20.47</v>
      </c>
      <c r="E43" s="33">
        <v>20.47</v>
      </c>
      <c r="F43" s="33">
        <v>20.47</v>
      </c>
      <c r="G43" s="60" t="s">
        <v>40</v>
      </c>
      <c r="H43" s="15" t="s">
        <v>72</v>
      </c>
      <c r="I43" s="397"/>
      <c r="J43" s="411"/>
      <c r="K43" s="201">
        <v>21.6</v>
      </c>
      <c r="L43" s="201">
        <v>21.6</v>
      </c>
      <c r="M43" s="201">
        <v>21.6</v>
      </c>
      <c r="N43" s="60" t="s">
        <v>40</v>
      </c>
      <c r="O43" s="153" t="s">
        <v>128</v>
      </c>
      <c r="P43" s="324"/>
    </row>
    <row r="44" spans="1:16" ht="13.5" thickBot="1">
      <c r="A44" s="34"/>
      <c r="B44" s="83"/>
      <c r="C44" s="37"/>
      <c r="D44" s="35"/>
      <c r="E44" s="35"/>
      <c r="F44" s="35"/>
      <c r="G44" s="58"/>
      <c r="H44" s="36"/>
      <c r="I44" s="88"/>
      <c r="J44" s="37"/>
      <c r="K44" s="35"/>
      <c r="L44" s="35"/>
      <c r="M44" s="35"/>
      <c r="N44" s="58"/>
      <c r="O44" s="36"/>
      <c r="P44" s="88"/>
    </row>
    <row r="45" spans="1:16" ht="25.5">
      <c r="A45" s="8"/>
      <c r="B45" s="316" t="s">
        <v>23</v>
      </c>
      <c r="C45" s="424" t="s">
        <v>83</v>
      </c>
      <c r="D45" s="10">
        <v>19.21</v>
      </c>
      <c r="E45" s="10">
        <v>19.21</v>
      </c>
      <c r="F45" s="10">
        <v>19.21</v>
      </c>
      <c r="G45" s="124" t="s">
        <v>46</v>
      </c>
      <c r="H45" s="11" t="s">
        <v>85</v>
      </c>
      <c r="I45" s="260" t="s">
        <v>87</v>
      </c>
      <c r="J45" s="282" t="s">
        <v>149</v>
      </c>
      <c r="K45" s="420">
        <v>21.49</v>
      </c>
      <c r="L45" s="420">
        <v>21.49</v>
      </c>
      <c r="M45" s="420">
        <v>21.49</v>
      </c>
      <c r="N45" s="420" t="s">
        <v>38</v>
      </c>
      <c r="O45" s="416" t="s">
        <v>144</v>
      </c>
      <c r="P45" s="280" t="s">
        <v>151</v>
      </c>
    </row>
    <row r="46" spans="1:16" ht="25.5">
      <c r="A46" s="21"/>
      <c r="B46" s="317"/>
      <c r="C46" s="425"/>
      <c r="D46" s="22">
        <v>20.36</v>
      </c>
      <c r="E46" s="22">
        <v>20.36</v>
      </c>
      <c r="F46" s="22">
        <v>20.36</v>
      </c>
      <c r="G46" s="125" t="s">
        <v>46</v>
      </c>
      <c r="H46" s="38" t="s">
        <v>54</v>
      </c>
      <c r="I46" s="253"/>
      <c r="J46" s="283"/>
      <c r="K46" s="361"/>
      <c r="L46" s="361"/>
      <c r="M46" s="361"/>
      <c r="N46" s="361"/>
      <c r="O46" s="218"/>
      <c r="P46" s="281"/>
    </row>
    <row r="47" spans="1:16" ht="25.5">
      <c r="A47" s="21"/>
      <c r="B47" s="317"/>
      <c r="C47" s="425"/>
      <c r="D47" s="14">
        <v>21.49</v>
      </c>
      <c r="E47" s="14">
        <v>21.49</v>
      </c>
      <c r="F47" s="14">
        <v>21.49</v>
      </c>
      <c r="G47" s="126" t="s">
        <v>46</v>
      </c>
      <c r="H47" s="127" t="s">
        <v>86</v>
      </c>
      <c r="I47" s="253"/>
      <c r="J47" s="283"/>
      <c r="K47" s="361"/>
      <c r="L47" s="361"/>
      <c r="M47" s="361"/>
      <c r="N47" s="361"/>
      <c r="O47" s="218"/>
      <c r="P47" s="281"/>
    </row>
    <row r="48" spans="1:16" ht="25.5">
      <c r="A48" s="13"/>
      <c r="B48" s="317"/>
      <c r="C48" s="360" t="s">
        <v>84</v>
      </c>
      <c r="D48" s="22">
        <v>12.43</v>
      </c>
      <c r="E48" s="22">
        <v>12.43</v>
      </c>
      <c r="F48" s="22">
        <v>12.43</v>
      </c>
      <c r="G48" s="125" t="s">
        <v>46</v>
      </c>
      <c r="H48" s="19" t="s">
        <v>85</v>
      </c>
      <c r="I48" s="281" t="s">
        <v>88</v>
      </c>
      <c r="J48" s="296" t="s">
        <v>150</v>
      </c>
      <c r="K48" s="361">
        <v>13.89</v>
      </c>
      <c r="L48" s="361">
        <v>13.89</v>
      </c>
      <c r="M48" s="361">
        <v>13.89</v>
      </c>
      <c r="N48" s="361" t="s">
        <v>38</v>
      </c>
      <c r="O48" s="417" t="s">
        <v>144</v>
      </c>
      <c r="P48" s="252" t="s">
        <v>152</v>
      </c>
    </row>
    <row r="49" spans="1:16" ht="25.5">
      <c r="A49" s="13"/>
      <c r="B49" s="317"/>
      <c r="C49" s="360"/>
      <c r="D49" s="22">
        <v>13.17</v>
      </c>
      <c r="E49" s="22">
        <v>13.17</v>
      </c>
      <c r="F49" s="22">
        <v>13.17</v>
      </c>
      <c r="G49" s="125" t="s">
        <v>46</v>
      </c>
      <c r="H49" s="38" t="s">
        <v>54</v>
      </c>
      <c r="I49" s="281"/>
      <c r="J49" s="296"/>
      <c r="K49" s="361"/>
      <c r="L49" s="361"/>
      <c r="M49" s="361"/>
      <c r="N49" s="361"/>
      <c r="O49" s="418"/>
      <c r="P49" s="253"/>
    </row>
    <row r="50" spans="1:16" ht="25.5">
      <c r="A50" s="13"/>
      <c r="B50" s="317"/>
      <c r="C50" s="360"/>
      <c r="D50" s="22">
        <v>13.89</v>
      </c>
      <c r="E50" s="22">
        <v>13.89</v>
      </c>
      <c r="F50" s="22">
        <v>13.89</v>
      </c>
      <c r="G50" s="125" t="s">
        <v>46</v>
      </c>
      <c r="H50" s="19" t="s">
        <v>86</v>
      </c>
      <c r="I50" s="281"/>
      <c r="J50" s="296"/>
      <c r="K50" s="361"/>
      <c r="L50" s="361"/>
      <c r="M50" s="361"/>
      <c r="N50" s="361"/>
      <c r="O50" s="419"/>
      <c r="P50" s="254"/>
    </row>
    <row r="51" spans="1:16" ht="25.5">
      <c r="A51" s="13"/>
      <c r="B51" s="317"/>
      <c r="C51" s="267" t="s">
        <v>24</v>
      </c>
      <c r="D51" s="14">
        <v>14.16</v>
      </c>
      <c r="E51" s="14">
        <v>14.16</v>
      </c>
      <c r="F51" s="14">
        <v>14.16</v>
      </c>
      <c r="G51" s="56" t="s">
        <v>38</v>
      </c>
      <c r="H51" s="45" t="s">
        <v>100</v>
      </c>
      <c r="I51" s="252" t="s">
        <v>101</v>
      </c>
      <c r="J51" s="237"/>
      <c r="K51" s="14"/>
      <c r="L51" s="14"/>
      <c r="M51" s="14"/>
      <c r="N51" s="56"/>
      <c r="O51" s="45"/>
      <c r="P51" s="252"/>
    </row>
    <row r="52" spans="1:16" ht="25.5">
      <c r="A52" s="13"/>
      <c r="B52" s="317"/>
      <c r="C52" s="426"/>
      <c r="D52" s="14">
        <v>15.01</v>
      </c>
      <c r="E52" s="14">
        <v>15.01</v>
      </c>
      <c r="F52" s="14">
        <v>15.01</v>
      </c>
      <c r="G52" s="56" t="s">
        <v>38</v>
      </c>
      <c r="H52" s="45" t="s">
        <v>97</v>
      </c>
      <c r="I52" s="253"/>
      <c r="J52" s="315"/>
      <c r="K52" s="14"/>
      <c r="L52" s="14"/>
      <c r="M52" s="14"/>
      <c r="N52" s="56"/>
      <c r="O52" s="45"/>
      <c r="P52" s="253"/>
    </row>
    <row r="53" spans="1:16" ht="25.5">
      <c r="A53" s="13"/>
      <c r="B53" s="317"/>
      <c r="C53" s="268"/>
      <c r="D53" s="14">
        <v>15.82</v>
      </c>
      <c r="E53" s="14">
        <v>15.82</v>
      </c>
      <c r="F53" s="14">
        <v>15.82</v>
      </c>
      <c r="G53" s="56" t="s">
        <v>38</v>
      </c>
      <c r="H53" s="45" t="s">
        <v>98</v>
      </c>
      <c r="I53" s="254"/>
      <c r="J53" s="262"/>
      <c r="K53" s="14"/>
      <c r="L53" s="14"/>
      <c r="M53" s="14"/>
      <c r="N53" s="56"/>
      <c r="O53" s="45"/>
      <c r="P53" s="254"/>
    </row>
    <row r="54" spans="1:16" ht="25.5">
      <c r="A54" s="13"/>
      <c r="B54" s="317"/>
      <c r="C54" s="267" t="s">
        <v>53</v>
      </c>
      <c r="D54" s="14">
        <v>6.8</v>
      </c>
      <c r="E54" s="14">
        <v>6.8</v>
      </c>
      <c r="F54" s="14"/>
      <c r="G54" s="56" t="s">
        <v>38</v>
      </c>
      <c r="H54" s="45" t="s">
        <v>110</v>
      </c>
      <c r="I54" s="252" t="s">
        <v>114</v>
      </c>
      <c r="J54" s="267" t="s">
        <v>53</v>
      </c>
      <c r="K54" s="219">
        <v>8.17</v>
      </c>
      <c r="L54" s="219">
        <v>8.17</v>
      </c>
      <c r="M54" s="219">
        <v>8.17</v>
      </c>
      <c r="N54" s="221" t="s">
        <v>38</v>
      </c>
      <c r="O54" s="218" t="s">
        <v>191</v>
      </c>
      <c r="P54" s="298" t="s">
        <v>190</v>
      </c>
    </row>
    <row r="55" spans="1:16" ht="44.25" customHeight="1">
      <c r="A55" s="13"/>
      <c r="B55" s="317"/>
      <c r="C55" s="268"/>
      <c r="D55" s="46">
        <v>7.17</v>
      </c>
      <c r="E55" s="22">
        <v>7.17</v>
      </c>
      <c r="F55" s="46"/>
      <c r="G55" s="56" t="s">
        <v>38</v>
      </c>
      <c r="H55" s="38" t="s">
        <v>113</v>
      </c>
      <c r="I55" s="254"/>
      <c r="J55" s="268"/>
      <c r="K55" s="220"/>
      <c r="L55" s="220"/>
      <c r="M55" s="220"/>
      <c r="N55" s="222"/>
      <c r="O55" s="218"/>
      <c r="P55" s="299"/>
    </row>
    <row r="56" spans="1:16" ht="25.5">
      <c r="A56" s="13"/>
      <c r="B56" s="317"/>
      <c r="C56" s="267" t="s">
        <v>102</v>
      </c>
      <c r="D56" s="46"/>
      <c r="E56" s="46">
        <f>9.6*1.18</f>
        <v>11.328</v>
      </c>
      <c r="F56" s="46"/>
      <c r="G56" s="264" t="s">
        <v>38</v>
      </c>
      <c r="H56" s="134" t="s">
        <v>96</v>
      </c>
      <c r="I56" s="252" t="s">
        <v>103</v>
      </c>
      <c r="J56" s="267" t="s">
        <v>102</v>
      </c>
      <c r="K56" s="241">
        <v>12.01</v>
      </c>
      <c r="L56" s="241">
        <v>12.01</v>
      </c>
      <c r="M56" s="241">
        <v>12.01</v>
      </c>
      <c r="N56" s="264" t="s">
        <v>38</v>
      </c>
      <c r="O56" s="439" t="s">
        <v>181</v>
      </c>
      <c r="P56" s="252" t="s">
        <v>182</v>
      </c>
    </row>
    <row r="57" spans="1:16" ht="26.25" thickBot="1">
      <c r="A57" s="109"/>
      <c r="B57" s="318"/>
      <c r="C57" s="322"/>
      <c r="D57" s="133"/>
      <c r="E57" s="133">
        <f>10.18*1.18</f>
        <v>12.0124</v>
      </c>
      <c r="F57" s="133"/>
      <c r="G57" s="265"/>
      <c r="H57" s="135" t="s">
        <v>172</v>
      </c>
      <c r="I57" s="266"/>
      <c r="J57" s="322"/>
      <c r="K57" s="427"/>
      <c r="L57" s="427"/>
      <c r="M57" s="427"/>
      <c r="N57" s="265"/>
      <c r="O57" s="440"/>
      <c r="P57" s="266"/>
    </row>
    <row r="58" spans="1:16" ht="13.5" thickBot="1">
      <c r="A58" s="29"/>
      <c r="B58" s="82"/>
      <c r="C58" s="30"/>
      <c r="D58" s="31"/>
      <c r="E58" s="31"/>
      <c r="F58" s="31"/>
      <c r="G58" s="57"/>
      <c r="H58" s="32"/>
      <c r="I58" s="87"/>
      <c r="J58" s="23"/>
      <c r="K58" s="6"/>
      <c r="L58" s="6"/>
      <c r="M58" s="6"/>
      <c r="N58" s="54"/>
      <c r="O58" s="7"/>
      <c r="P58" s="85"/>
    </row>
    <row r="59" spans="1:16" ht="25.5">
      <c r="A59" s="157"/>
      <c r="B59" s="316" t="s">
        <v>25</v>
      </c>
      <c r="C59" s="261" t="s">
        <v>74</v>
      </c>
      <c r="D59" s="358"/>
      <c r="E59" s="428">
        <f>6.3*1.18</f>
        <v>7.433999999999999</v>
      </c>
      <c r="F59" s="255"/>
      <c r="G59" s="243" t="s">
        <v>38</v>
      </c>
      <c r="H59" s="245" t="s">
        <v>67</v>
      </c>
      <c r="I59" s="247" t="s">
        <v>75</v>
      </c>
      <c r="J59" s="329" t="s">
        <v>74</v>
      </c>
      <c r="K59" s="39"/>
      <c r="L59" s="195">
        <f>6.3*1.18</f>
        <v>7.433999999999999</v>
      </c>
      <c r="M59" s="39"/>
      <c r="N59" s="164" t="s">
        <v>38</v>
      </c>
      <c r="O59" s="117" t="s">
        <v>107</v>
      </c>
      <c r="P59" s="291" t="s">
        <v>138</v>
      </c>
    </row>
    <row r="60" spans="1:80" ht="25.5">
      <c r="A60" s="158"/>
      <c r="B60" s="317"/>
      <c r="C60" s="262"/>
      <c r="D60" s="359"/>
      <c r="E60" s="429"/>
      <c r="F60" s="256"/>
      <c r="G60" s="244"/>
      <c r="H60" s="246"/>
      <c r="I60" s="248"/>
      <c r="J60" s="430"/>
      <c r="K60" s="165"/>
      <c r="L60" s="202">
        <f>6.96*1.18</f>
        <v>8.2128</v>
      </c>
      <c r="M60" s="165"/>
      <c r="N60" s="164" t="s">
        <v>38</v>
      </c>
      <c r="O60" s="166" t="s">
        <v>128</v>
      </c>
      <c r="P60" s="292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</row>
    <row r="61" spans="1:16" ht="25.5">
      <c r="A61" s="66"/>
      <c r="B61" s="317"/>
      <c r="C61" s="431" t="s">
        <v>56</v>
      </c>
      <c r="D61" s="163">
        <v>29.82</v>
      </c>
      <c r="E61" s="162">
        <v>29.82</v>
      </c>
      <c r="F61" s="162">
        <v>29.82</v>
      </c>
      <c r="G61" s="110" t="s">
        <v>38</v>
      </c>
      <c r="H61" s="120" t="s">
        <v>57</v>
      </c>
      <c r="I61" s="263" t="s">
        <v>78</v>
      </c>
      <c r="J61" s="415" t="s">
        <v>56</v>
      </c>
      <c r="K61" s="239">
        <v>33.37</v>
      </c>
      <c r="L61" s="239">
        <v>33.37</v>
      </c>
      <c r="M61" s="239">
        <v>33.37</v>
      </c>
      <c r="N61" s="310" t="s">
        <v>38</v>
      </c>
      <c r="O61" s="307" t="s">
        <v>122</v>
      </c>
      <c r="P61" s="263" t="s">
        <v>153</v>
      </c>
    </row>
    <row r="62" spans="1:16" ht="25.5">
      <c r="A62" s="66"/>
      <c r="B62" s="317"/>
      <c r="C62" s="432"/>
      <c r="D62" s="160">
        <v>31.62</v>
      </c>
      <c r="E62" s="118">
        <v>31.62</v>
      </c>
      <c r="F62" s="118">
        <v>31.62</v>
      </c>
      <c r="G62" s="110" t="s">
        <v>38</v>
      </c>
      <c r="H62" s="120" t="s">
        <v>54</v>
      </c>
      <c r="I62" s="263"/>
      <c r="J62" s="285"/>
      <c r="K62" s="313"/>
      <c r="L62" s="313"/>
      <c r="M62" s="313"/>
      <c r="N62" s="311"/>
      <c r="O62" s="308"/>
      <c r="P62" s="263"/>
    </row>
    <row r="63" spans="1:16" ht="26.25" thickBot="1">
      <c r="A63" s="42"/>
      <c r="B63" s="318"/>
      <c r="C63" s="411"/>
      <c r="D63" s="160">
        <v>33.37</v>
      </c>
      <c r="E63" s="118">
        <v>33.37</v>
      </c>
      <c r="F63" s="118">
        <v>33.37</v>
      </c>
      <c r="G63" s="110" t="s">
        <v>38</v>
      </c>
      <c r="H63" s="120" t="s">
        <v>58</v>
      </c>
      <c r="I63" s="263"/>
      <c r="J63" s="286"/>
      <c r="K63" s="314"/>
      <c r="L63" s="314"/>
      <c r="M63" s="314"/>
      <c r="N63" s="312"/>
      <c r="O63" s="309"/>
      <c r="P63" s="263"/>
    </row>
    <row r="64" spans="1:16" ht="13.5" thickBot="1">
      <c r="A64" s="156"/>
      <c r="B64" s="159"/>
      <c r="C64" s="90"/>
      <c r="D64" s="102"/>
      <c r="E64" s="102"/>
      <c r="F64" s="102"/>
      <c r="G64" s="103"/>
      <c r="H64" s="104"/>
      <c r="I64" s="137"/>
      <c r="J64" s="23"/>
      <c r="K64" s="6"/>
      <c r="L64" s="6"/>
      <c r="M64" s="6"/>
      <c r="N64" s="54"/>
      <c r="O64" s="7"/>
      <c r="P64" s="137"/>
    </row>
    <row r="65" spans="1:16" ht="26.25" customHeight="1">
      <c r="A65" s="319"/>
      <c r="B65" s="316" t="s">
        <v>26</v>
      </c>
      <c r="C65" s="261" t="s">
        <v>27</v>
      </c>
      <c r="D65" s="105">
        <v>31.7</v>
      </c>
      <c r="E65" s="105">
        <v>31.7</v>
      </c>
      <c r="F65" s="105">
        <v>31.7</v>
      </c>
      <c r="G65" s="405" t="s">
        <v>46</v>
      </c>
      <c r="H65" s="106" t="s">
        <v>94</v>
      </c>
      <c r="I65" s="405" t="s">
        <v>95</v>
      </c>
      <c r="J65" s="261" t="s">
        <v>27</v>
      </c>
      <c r="K65" s="362">
        <v>35.47</v>
      </c>
      <c r="L65" s="362">
        <v>35.47</v>
      </c>
      <c r="M65" s="362">
        <v>35.47</v>
      </c>
      <c r="N65" s="412" t="s">
        <v>46</v>
      </c>
      <c r="O65" s="412" t="s">
        <v>154</v>
      </c>
      <c r="P65" s="405" t="s">
        <v>155</v>
      </c>
    </row>
    <row r="66" spans="1:16" ht="25.5">
      <c r="A66" s="320"/>
      <c r="B66" s="317"/>
      <c r="C66" s="315"/>
      <c r="D66" s="100">
        <v>33.6</v>
      </c>
      <c r="E66" s="100">
        <v>33.6</v>
      </c>
      <c r="F66" s="100">
        <v>33.6</v>
      </c>
      <c r="G66" s="406"/>
      <c r="H66" s="101" t="s">
        <v>54</v>
      </c>
      <c r="I66" s="406"/>
      <c r="J66" s="315"/>
      <c r="K66" s="363"/>
      <c r="L66" s="363"/>
      <c r="M66" s="363"/>
      <c r="N66" s="413"/>
      <c r="O66" s="413"/>
      <c r="P66" s="406"/>
    </row>
    <row r="67" spans="1:16" ht="26.25" thickBot="1">
      <c r="A67" s="321"/>
      <c r="B67" s="318"/>
      <c r="C67" s="238"/>
      <c r="D67" s="108">
        <v>35.47</v>
      </c>
      <c r="E67" s="108">
        <v>35.47</v>
      </c>
      <c r="F67" s="108">
        <v>35.47</v>
      </c>
      <c r="G67" s="407"/>
      <c r="H67" s="132" t="s">
        <v>92</v>
      </c>
      <c r="I67" s="407"/>
      <c r="J67" s="238"/>
      <c r="K67" s="364"/>
      <c r="L67" s="364"/>
      <c r="M67" s="364"/>
      <c r="N67" s="414"/>
      <c r="O67" s="414"/>
      <c r="P67" s="407"/>
    </row>
    <row r="68" spans="1:16" ht="13.5" thickBot="1">
      <c r="A68" s="34"/>
      <c r="B68" s="83"/>
      <c r="C68" s="37"/>
      <c r="D68" s="35"/>
      <c r="E68" s="35"/>
      <c r="F68" s="35"/>
      <c r="G68" s="58"/>
      <c r="H68" s="36"/>
      <c r="I68" s="88"/>
      <c r="J68" s="37"/>
      <c r="K68" s="35"/>
      <c r="L68" s="35"/>
      <c r="M68" s="35"/>
      <c r="N68" s="58"/>
      <c r="O68" s="36"/>
      <c r="P68" s="88"/>
    </row>
    <row r="69" spans="1:16" ht="25.5" customHeight="1">
      <c r="A69" s="326"/>
      <c r="B69" s="316" t="s">
        <v>28</v>
      </c>
      <c r="C69" s="436" t="s">
        <v>17</v>
      </c>
      <c r="D69" s="16">
        <v>34.25</v>
      </c>
      <c r="E69" s="16">
        <v>34.25</v>
      </c>
      <c r="F69" s="16">
        <v>34.25</v>
      </c>
      <c r="G69" s="113" t="s">
        <v>38</v>
      </c>
      <c r="H69" s="11" t="s">
        <v>50</v>
      </c>
      <c r="I69" s="260" t="s">
        <v>80</v>
      </c>
      <c r="J69" s="436" t="s">
        <v>17</v>
      </c>
      <c r="K69" s="421">
        <v>37.17</v>
      </c>
      <c r="L69" s="421">
        <v>37.17</v>
      </c>
      <c r="M69" s="421">
        <v>37.17</v>
      </c>
      <c r="N69" s="421" t="s">
        <v>38</v>
      </c>
      <c r="O69" s="433" t="s">
        <v>144</v>
      </c>
      <c r="P69" s="405" t="s">
        <v>159</v>
      </c>
    </row>
    <row r="70" spans="1:16" ht="25.5">
      <c r="A70" s="327"/>
      <c r="B70" s="317"/>
      <c r="C70" s="437"/>
      <c r="D70" s="46">
        <v>36.31</v>
      </c>
      <c r="E70" s="46">
        <v>36.31</v>
      </c>
      <c r="F70" s="46">
        <v>36.31</v>
      </c>
      <c r="G70" s="110" t="s">
        <v>38</v>
      </c>
      <c r="H70" s="19" t="s">
        <v>54</v>
      </c>
      <c r="I70" s="253"/>
      <c r="J70" s="437"/>
      <c r="K70" s="422"/>
      <c r="L70" s="422"/>
      <c r="M70" s="422"/>
      <c r="N70" s="422"/>
      <c r="O70" s="434"/>
      <c r="P70" s="406"/>
    </row>
    <row r="71" spans="1:16" ht="26.25" thickBot="1">
      <c r="A71" s="327"/>
      <c r="B71" s="317"/>
      <c r="C71" s="438"/>
      <c r="D71" s="75">
        <v>37.17</v>
      </c>
      <c r="E71" s="75">
        <v>37.17</v>
      </c>
      <c r="F71" s="75">
        <v>37.17</v>
      </c>
      <c r="G71" s="111" t="s">
        <v>38</v>
      </c>
      <c r="H71" s="15" t="s">
        <v>81</v>
      </c>
      <c r="I71" s="253"/>
      <c r="J71" s="438"/>
      <c r="K71" s="423"/>
      <c r="L71" s="423"/>
      <c r="M71" s="423"/>
      <c r="N71" s="423"/>
      <c r="O71" s="435"/>
      <c r="P71" s="407"/>
    </row>
    <row r="72" spans="1:16" ht="13.5" thickBot="1">
      <c r="A72" s="34"/>
      <c r="B72" s="83"/>
      <c r="C72" s="37"/>
      <c r="D72" s="35"/>
      <c r="E72" s="35"/>
      <c r="F72" s="35"/>
      <c r="G72" s="58"/>
      <c r="H72" s="36"/>
      <c r="I72" s="88"/>
      <c r="J72" s="37"/>
      <c r="K72" s="35"/>
      <c r="L72" s="35"/>
      <c r="M72" s="35"/>
      <c r="N72" s="58"/>
      <c r="O72" s="36"/>
      <c r="P72" s="88"/>
    </row>
    <row r="73" spans="1:16" ht="85.5" customHeight="1">
      <c r="A73" s="326"/>
      <c r="B73" s="349" t="s">
        <v>29</v>
      </c>
      <c r="C73" s="73" t="s">
        <v>51</v>
      </c>
      <c r="D73" s="10"/>
      <c r="E73" s="10">
        <f>74*1.18</f>
        <v>87.32</v>
      </c>
      <c r="F73" s="10">
        <f>74*1.18</f>
        <v>87.32</v>
      </c>
      <c r="G73" s="59" t="s">
        <v>46</v>
      </c>
      <c r="H73" s="11" t="s">
        <v>76</v>
      </c>
      <c r="I73" s="305" t="s">
        <v>77</v>
      </c>
      <c r="J73" s="73" t="s">
        <v>51</v>
      </c>
      <c r="K73" s="10"/>
      <c r="L73" s="154">
        <v>87.32</v>
      </c>
      <c r="M73" s="154">
        <v>87.32</v>
      </c>
      <c r="N73" s="444" t="s">
        <v>46</v>
      </c>
      <c r="O73" s="11" t="s">
        <v>144</v>
      </c>
      <c r="P73" s="305" t="s">
        <v>160</v>
      </c>
    </row>
    <row r="74" spans="1:16" ht="27.75" customHeight="1">
      <c r="A74" s="327"/>
      <c r="B74" s="350"/>
      <c r="C74" s="112"/>
      <c r="D74" s="145"/>
      <c r="E74" s="145"/>
      <c r="F74" s="145"/>
      <c r="G74" s="171"/>
      <c r="H74" s="138"/>
      <c r="I74" s="306"/>
      <c r="J74" s="237" t="s">
        <v>52</v>
      </c>
      <c r="K74" s="155">
        <v>2.43</v>
      </c>
      <c r="L74" s="155">
        <v>2.43</v>
      </c>
      <c r="M74" s="155">
        <v>2.43</v>
      </c>
      <c r="N74" s="445"/>
      <c r="O74" s="138" t="s">
        <v>161</v>
      </c>
      <c r="P74" s="306"/>
    </row>
    <row r="75" spans="1:16" ht="76.5" customHeight="1" thickBot="1">
      <c r="A75" s="327"/>
      <c r="B75" s="350"/>
      <c r="C75" s="61" t="s">
        <v>52</v>
      </c>
      <c r="D75" s="33">
        <v>2.43</v>
      </c>
      <c r="E75" s="33">
        <v>2.43</v>
      </c>
      <c r="F75" s="33">
        <v>2.43</v>
      </c>
      <c r="G75" s="60" t="s">
        <v>46</v>
      </c>
      <c r="H75" s="15" t="s">
        <v>76</v>
      </c>
      <c r="I75" s="351"/>
      <c r="J75" s="238"/>
      <c r="K75" s="173">
        <v>2.68</v>
      </c>
      <c r="L75" s="173">
        <v>2.68</v>
      </c>
      <c r="M75" s="173">
        <v>2.68</v>
      </c>
      <c r="N75" s="446"/>
      <c r="O75" s="15" t="s">
        <v>162</v>
      </c>
      <c r="P75" s="306"/>
    </row>
    <row r="76" spans="1:16" ht="13.5" thickBot="1">
      <c r="A76" s="34"/>
      <c r="B76" s="83"/>
      <c r="C76" s="37"/>
      <c r="D76" s="35"/>
      <c r="E76" s="35"/>
      <c r="F76" s="35"/>
      <c r="G76" s="58"/>
      <c r="H76" s="36"/>
      <c r="I76" s="88"/>
      <c r="J76" s="37"/>
      <c r="K76" s="35"/>
      <c r="L76" s="35"/>
      <c r="M76" s="35"/>
      <c r="N76" s="58"/>
      <c r="O76" s="36"/>
      <c r="P76" s="88"/>
    </row>
    <row r="77" spans="1:16" ht="38.25">
      <c r="A77" s="326"/>
      <c r="B77" s="451" t="s">
        <v>31</v>
      </c>
      <c r="C77" s="73" t="s">
        <v>44</v>
      </c>
      <c r="D77" s="10">
        <v>34.2</v>
      </c>
      <c r="E77" s="10">
        <v>34.2</v>
      </c>
      <c r="F77" s="10">
        <v>34.2</v>
      </c>
      <c r="G77" s="381" t="s">
        <v>40</v>
      </c>
      <c r="H77" s="11" t="s">
        <v>156</v>
      </c>
      <c r="I77" s="12" t="s">
        <v>157</v>
      </c>
      <c r="J77" s="216" t="s">
        <v>44</v>
      </c>
      <c r="K77" s="200">
        <v>36.23</v>
      </c>
      <c r="L77" s="200">
        <v>36.23</v>
      </c>
      <c r="M77" s="200">
        <v>36.23</v>
      </c>
      <c r="N77" s="381" t="s">
        <v>40</v>
      </c>
      <c r="O77" s="117" t="s">
        <v>124</v>
      </c>
      <c r="P77" s="169" t="s">
        <v>125</v>
      </c>
    </row>
    <row r="78" spans="1:16" ht="39" thickBot="1">
      <c r="A78" s="327"/>
      <c r="B78" s="452"/>
      <c r="C78" s="61" t="s">
        <v>43</v>
      </c>
      <c r="D78" s="33">
        <v>24.7</v>
      </c>
      <c r="E78" s="33">
        <v>24.7</v>
      </c>
      <c r="F78" s="33">
        <v>24.7</v>
      </c>
      <c r="G78" s="382"/>
      <c r="H78" s="15" t="s">
        <v>156</v>
      </c>
      <c r="I78" s="168" t="s">
        <v>158</v>
      </c>
      <c r="J78" s="217" t="s">
        <v>43</v>
      </c>
      <c r="K78" s="201">
        <v>25.7</v>
      </c>
      <c r="L78" s="201">
        <v>25.7</v>
      </c>
      <c r="M78" s="201">
        <v>25.7</v>
      </c>
      <c r="N78" s="382"/>
      <c r="O78" s="153" t="s">
        <v>124</v>
      </c>
      <c r="P78" s="170" t="s">
        <v>126</v>
      </c>
    </row>
    <row r="79" spans="1:16" ht="13.5" thickBot="1">
      <c r="A79" s="34"/>
      <c r="B79" s="83"/>
      <c r="C79" s="37"/>
      <c r="D79" s="35"/>
      <c r="E79" s="35"/>
      <c r="F79" s="35"/>
      <c r="G79" s="58"/>
      <c r="H79" s="36"/>
      <c r="I79" s="88"/>
      <c r="J79" s="37"/>
      <c r="K79" s="35"/>
      <c r="L79" s="35"/>
      <c r="M79" s="35"/>
      <c r="N79" s="58"/>
      <c r="O79" s="36"/>
      <c r="P79" s="88"/>
    </row>
    <row r="80" spans="1:16" ht="47.25" customHeight="1">
      <c r="A80" s="326"/>
      <c r="B80" s="449" t="s">
        <v>33</v>
      </c>
      <c r="C80" s="257" t="s">
        <v>48</v>
      </c>
      <c r="D80" s="39">
        <v>12.45</v>
      </c>
      <c r="E80" s="44">
        <v>21.24</v>
      </c>
      <c r="F80" s="10">
        <v>13.58</v>
      </c>
      <c r="G80" s="72" t="s">
        <v>38</v>
      </c>
      <c r="H80" s="11" t="s">
        <v>60</v>
      </c>
      <c r="I80" s="260" t="s">
        <v>59</v>
      </c>
      <c r="J80" s="300" t="s">
        <v>48</v>
      </c>
      <c r="K80" s="200">
        <v>13.91</v>
      </c>
      <c r="L80" s="203">
        <v>13.91</v>
      </c>
      <c r="M80" s="200">
        <v>13.91</v>
      </c>
      <c r="N80" s="72" t="s">
        <v>38</v>
      </c>
      <c r="O80" s="144" t="s">
        <v>107</v>
      </c>
      <c r="P80" s="302" t="s">
        <v>131</v>
      </c>
    </row>
    <row r="81" spans="1:16" ht="25.5">
      <c r="A81" s="327"/>
      <c r="B81" s="450"/>
      <c r="C81" s="258"/>
      <c r="D81" s="22">
        <v>13.17</v>
      </c>
      <c r="E81" s="46">
        <v>22.5</v>
      </c>
      <c r="F81" s="22">
        <v>14.4</v>
      </c>
      <c r="G81" s="55" t="s">
        <v>38</v>
      </c>
      <c r="H81" s="19" t="s">
        <v>54</v>
      </c>
      <c r="I81" s="253"/>
      <c r="J81" s="285"/>
      <c r="K81" s="239">
        <v>15.97</v>
      </c>
      <c r="L81" s="448">
        <f>18.93*1.18</f>
        <v>22.3374</v>
      </c>
      <c r="M81" s="448">
        <f>14.27*1.18</f>
        <v>16.8386</v>
      </c>
      <c r="N81" s="264" t="s">
        <v>38</v>
      </c>
      <c r="O81" s="307" t="s">
        <v>128</v>
      </c>
      <c r="P81" s="303"/>
    </row>
    <row r="82" spans="1:16" ht="44.25" customHeight="1">
      <c r="A82" s="327"/>
      <c r="B82" s="450"/>
      <c r="C82" s="259"/>
      <c r="D82" s="22">
        <v>13.91</v>
      </c>
      <c r="E82" s="46">
        <v>23.34</v>
      </c>
      <c r="F82" s="22">
        <v>15.15</v>
      </c>
      <c r="G82" s="55" t="s">
        <v>38</v>
      </c>
      <c r="H82" s="19" t="s">
        <v>58</v>
      </c>
      <c r="I82" s="253"/>
      <c r="J82" s="301"/>
      <c r="K82" s="240"/>
      <c r="L82" s="233"/>
      <c r="M82" s="233"/>
      <c r="N82" s="376"/>
      <c r="O82" s="456"/>
      <c r="P82" s="304"/>
    </row>
    <row r="83" spans="1:16" ht="52.5" customHeight="1">
      <c r="A83" s="327"/>
      <c r="B83" s="450"/>
      <c r="C83" s="249" t="s">
        <v>34</v>
      </c>
      <c r="D83" s="78"/>
      <c r="E83" s="79">
        <f>8.59*1.18</f>
        <v>10.136199999999999</v>
      </c>
      <c r="F83" s="79">
        <f>8.59*1.18</f>
        <v>10.136199999999999</v>
      </c>
      <c r="G83" s="97" t="s">
        <v>38</v>
      </c>
      <c r="H83" s="40" t="s">
        <v>60</v>
      </c>
      <c r="I83" s="252" t="s">
        <v>65</v>
      </c>
      <c r="J83" s="339" t="s">
        <v>34</v>
      </c>
      <c r="K83" s="140"/>
      <c r="L83" s="208">
        <f>9.59*1.18</f>
        <v>11.316199999999998</v>
      </c>
      <c r="M83" s="208">
        <f>+L83</f>
        <v>11.316199999999998</v>
      </c>
      <c r="N83" s="97" t="s">
        <v>38</v>
      </c>
      <c r="O83" s="144" t="s">
        <v>107</v>
      </c>
      <c r="P83" s="302" t="s">
        <v>130</v>
      </c>
    </row>
    <row r="84" spans="1:16" ht="25.5">
      <c r="A84" s="327"/>
      <c r="B84" s="450"/>
      <c r="C84" s="250"/>
      <c r="D84" s="22"/>
      <c r="E84" s="46">
        <f>9.08*1.18</f>
        <v>10.7144</v>
      </c>
      <c r="F84" s="46">
        <f>9.08*1.18</f>
        <v>10.7144</v>
      </c>
      <c r="G84" s="55" t="s">
        <v>38</v>
      </c>
      <c r="H84" s="19" t="s">
        <v>54</v>
      </c>
      <c r="I84" s="253"/>
      <c r="J84" s="340"/>
      <c r="K84" s="239"/>
      <c r="L84" s="448">
        <f>10.21*1.18</f>
        <v>12.0478</v>
      </c>
      <c r="M84" s="448">
        <f>+L84</f>
        <v>12.0478</v>
      </c>
      <c r="N84" s="264" t="s">
        <v>38</v>
      </c>
      <c r="O84" s="307" t="s">
        <v>128</v>
      </c>
      <c r="P84" s="303"/>
    </row>
    <row r="85" spans="1:16" ht="25.5">
      <c r="A85" s="327"/>
      <c r="B85" s="450"/>
      <c r="C85" s="251"/>
      <c r="D85" s="22"/>
      <c r="E85" s="46">
        <f>9.59*1.18</f>
        <v>11.316199999999998</v>
      </c>
      <c r="F85" s="46">
        <f>9.59*1.18</f>
        <v>11.316199999999998</v>
      </c>
      <c r="G85" s="55" t="s">
        <v>38</v>
      </c>
      <c r="H85" s="19" t="s">
        <v>58</v>
      </c>
      <c r="I85" s="254"/>
      <c r="J85" s="341"/>
      <c r="K85" s="240"/>
      <c r="L85" s="233"/>
      <c r="M85" s="233"/>
      <c r="N85" s="376"/>
      <c r="O85" s="456"/>
      <c r="P85" s="304"/>
    </row>
    <row r="86" spans="1:16" ht="25.5">
      <c r="A86" s="327"/>
      <c r="B86" s="450"/>
      <c r="C86" s="249" t="s">
        <v>35</v>
      </c>
      <c r="D86" s="22"/>
      <c r="E86" s="46">
        <f>5.24*1.18</f>
        <v>6.1832</v>
      </c>
      <c r="F86" s="22"/>
      <c r="G86" s="55" t="s">
        <v>38</v>
      </c>
      <c r="H86" s="40" t="s">
        <v>60</v>
      </c>
      <c r="I86" s="252" t="s">
        <v>65</v>
      </c>
      <c r="J86" s="339" t="s">
        <v>35</v>
      </c>
      <c r="K86" s="161"/>
      <c r="L86" s="207">
        <f>5.86*1.18</f>
        <v>6.9148</v>
      </c>
      <c r="M86" s="161"/>
      <c r="N86" s="55" t="s">
        <v>38</v>
      </c>
      <c r="O86" s="144" t="s">
        <v>107</v>
      </c>
      <c r="P86" s="302" t="s">
        <v>129</v>
      </c>
    </row>
    <row r="87" spans="1:16" ht="25.5">
      <c r="A87" s="327"/>
      <c r="B87" s="450"/>
      <c r="C87" s="250"/>
      <c r="D87" s="22"/>
      <c r="E87" s="46">
        <f>5.55*1.18</f>
        <v>6.5489999999999995</v>
      </c>
      <c r="F87" s="46"/>
      <c r="G87" s="55" t="s">
        <v>38</v>
      </c>
      <c r="H87" s="19" t="s">
        <v>54</v>
      </c>
      <c r="I87" s="253"/>
      <c r="J87" s="340"/>
      <c r="K87" s="239"/>
      <c r="L87" s="448">
        <f>6.52*1.18</f>
        <v>7.693599999999999</v>
      </c>
      <c r="M87" s="448"/>
      <c r="N87" s="264" t="s">
        <v>38</v>
      </c>
      <c r="O87" s="307" t="s">
        <v>128</v>
      </c>
      <c r="P87" s="303"/>
    </row>
    <row r="88" spans="1:16" ht="37.5" customHeight="1" thickBot="1">
      <c r="A88" s="327"/>
      <c r="B88" s="450"/>
      <c r="C88" s="251"/>
      <c r="D88" s="22"/>
      <c r="E88" s="46">
        <f>5.86*1.18</f>
        <v>6.9148</v>
      </c>
      <c r="F88" s="22"/>
      <c r="G88" s="55" t="s">
        <v>38</v>
      </c>
      <c r="H88" s="19" t="s">
        <v>58</v>
      </c>
      <c r="I88" s="254"/>
      <c r="J88" s="341"/>
      <c r="K88" s="240"/>
      <c r="L88" s="233"/>
      <c r="M88" s="233"/>
      <c r="N88" s="376"/>
      <c r="O88" s="309"/>
      <c r="P88" s="304"/>
    </row>
    <row r="89" spans="1:16" ht="31.5" customHeight="1">
      <c r="A89" s="327"/>
      <c r="B89" s="450"/>
      <c r="C89" s="352" t="s">
        <v>61</v>
      </c>
      <c r="D89" s="14"/>
      <c r="E89" s="43">
        <f>1.6*1.18</f>
        <v>1.888</v>
      </c>
      <c r="F89" s="14"/>
      <c r="G89" s="55" t="s">
        <v>38</v>
      </c>
      <c r="H89" s="11" t="s">
        <v>60</v>
      </c>
      <c r="I89" s="252" t="s">
        <v>64</v>
      </c>
      <c r="J89" s="454" t="s">
        <v>61</v>
      </c>
      <c r="K89" s="14"/>
      <c r="L89" s="186">
        <f>1.79*1.18</f>
        <v>2.1122</v>
      </c>
      <c r="M89" s="14"/>
      <c r="N89" s="264" t="s">
        <v>38</v>
      </c>
      <c r="O89" s="11" t="s">
        <v>164</v>
      </c>
      <c r="P89" s="252" t="s">
        <v>165</v>
      </c>
    </row>
    <row r="90" spans="1:16" ht="25.5">
      <c r="A90" s="327"/>
      <c r="B90" s="450"/>
      <c r="C90" s="258"/>
      <c r="D90" s="14"/>
      <c r="E90" s="43">
        <f>1.7*1.18</f>
        <v>2.006</v>
      </c>
      <c r="F90" s="14"/>
      <c r="G90" s="55" t="s">
        <v>38</v>
      </c>
      <c r="H90" s="19" t="s">
        <v>54</v>
      </c>
      <c r="I90" s="253"/>
      <c r="J90" s="437"/>
      <c r="K90" s="219"/>
      <c r="L90" s="241">
        <f>2.18*1.18</f>
        <v>2.5724</v>
      </c>
      <c r="M90" s="219"/>
      <c r="N90" s="447"/>
      <c r="O90" s="417" t="s">
        <v>162</v>
      </c>
      <c r="P90" s="253"/>
    </row>
    <row r="91" spans="1:16" ht="26.25" thickBot="1">
      <c r="A91" s="327"/>
      <c r="B91" s="450"/>
      <c r="C91" s="259"/>
      <c r="D91" s="14"/>
      <c r="E91" s="43">
        <f>1.79*1.18</f>
        <v>2.1122</v>
      </c>
      <c r="F91" s="14"/>
      <c r="G91" s="55" t="s">
        <v>38</v>
      </c>
      <c r="H91" s="19" t="s">
        <v>58</v>
      </c>
      <c r="I91" s="254"/>
      <c r="J91" s="438"/>
      <c r="K91" s="220"/>
      <c r="L91" s="242"/>
      <c r="M91" s="220"/>
      <c r="N91" s="376"/>
      <c r="O91" s="419"/>
      <c r="P91" s="254"/>
    </row>
    <row r="92" spans="1:16" ht="30" customHeight="1">
      <c r="A92" s="327"/>
      <c r="B92" s="450"/>
      <c r="C92" s="352" t="s">
        <v>62</v>
      </c>
      <c r="D92" s="14"/>
      <c r="E92" s="43">
        <f>28.28*1.18</f>
        <v>33.3704</v>
      </c>
      <c r="F92" s="14"/>
      <c r="G92" s="55" t="s">
        <v>38</v>
      </c>
      <c r="H92" s="11" t="s">
        <v>60</v>
      </c>
      <c r="I92" s="252" t="s">
        <v>63</v>
      </c>
      <c r="J92" s="454" t="s">
        <v>62</v>
      </c>
      <c r="K92" s="14"/>
      <c r="L92" s="186">
        <f>31.64*1.18</f>
        <v>37.3352</v>
      </c>
      <c r="M92" s="14"/>
      <c r="N92" s="264" t="s">
        <v>38</v>
      </c>
      <c r="O92" s="11" t="s">
        <v>164</v>
      </c>
      <c r="P92" s="252" t="s">
        <v>163</v>
      </c>
    </row>
    <row r="93" spans="1:16" ht="25.5">
      <c r="A93" s="327"/>
      <c r="B93" s="450"/>
      <c r="C93" s="258"/>
      <c r="D93" s="14"/>
      <c r="E93" s="43">
        <f>29.97*1.18</f>
        <v>35.364599999999996</v>
      </c>
      <c r="F93" s="14"/>
      <c r="G93" s="55" t="s">
        <v>38</v>
      </c>
      <c r="H93" s="19" t="s">
        <v>54</v>
      </c>
      <c r="I93" s="253"/>
      <c r="J93" s="437"/>
      <c r="K93" s="219"/>
      <c r="L93" s="241">
        <f>32.83*1.18</f>
        <v>38.739399999999996</v>
      </c>
      <c r="M93" s="219"/>
      <c r="N93" s="447"/>
      <c r="O93" s="417" t="s">
        <v>162</v>
      </c>
      <c r="P93" s="253"/>
    </row>
    <row r="94" spans="1:16" ht="25.5">
      <c r="A94" s="327"/>
      <c r="B94" s="450"/>
      <c r="C94" s="259"/>
      <c r="D94" s="14"/>
      <c r="E94" s="43">
        <f>31.64*1.18</f>
        <v>37.3352</v>
      </c>
      <c r="F94" s="14"/>
      <c r="G94" s="55" t="s">
        <v>38</v>
      </c>
      <c r="H94" s="19" t="s">
        <v>58</v>
      </c>
      <c r="I94" s="254"/>
      <c r="J94" s="438"/>
      <c r="K94" s="220"/>
      <c r="L94" s="242"/>
      <c r="M94" s="220"/>
      <c r="N94" s="376"/>
      <c r="O94" s="419"/>
      <c r="P94" s="254"/>
    </row>
    <row r="95" spans="1:16" ht="42" customHeight="1">
      <c r="A95" s="327"/>
      <c r="B95" s="450"/>
      <c r="C95" s="237" t="s">
        <v>42</v>
      </c>
      <c r="D95" s="22"/>
      <c r="E95" s="46">
        <f>15.34*1.18</f>
        <v>18.1012</v>
      </c>
      <c r="F95" s="22">
        <v>18.1</v>
      </c>
      <c r="G95" s="55" t="s">
        <v>38</v>
      </c>
      <c r="H95" s="19" t="s">
        <v>96</v>
      </c>
      <c r="I95" s="252" t="s">
        <v>99</v>
      </c>
      <c r="J95" s="237" t="s">
        <v>42</v>
      </c>
      <c r="K95" s="219"/>
      <c r="L95" s="241">
        <f>17.16*1.18</f>
        <v>20.2488</v>
      </c>
      <c r="M95" s="219">
        <v>20.25</v>
      </c>
      <c r="N95" s="219" t="s">
        <v>38</v>
      </c>
      <c r="O95" s="417" t="s">
        <v>183</v>
      </c>
      <c r="P95" s="252" t="s">
        <v>185</v>
      </c>
    </row>
    <row r="96" spans="1:16" ht="42" customHeight="1">
      <c r="A96" s="327"/>
      <c r="B96" s="450"/>
      <c r="C96" s="315"/>
      <c r="D96" s="14"/>
      <c r="E96" s="43">
        <f>16.26*1.18</f>
        <v>19.1868</v>
      </c>
      <c r="F96" s="43">
        <f>+E96</f>
        <v>19.1868</v>
      </c>
      <c r="G96" s="55" t="s">
        <v>38</v>
      </c>
      <c r="H96" s="127" t="s">
        <v>97</v>
      </c>
      <c r="I96" s="253"/>
      <c r="J96" s="315"/>
      <c r="K96" s="220"/>
      <c r="L96" s="242"/>
      <c r="M96" s="220"/>
      <c r="N96" s="453"/>
      <c r="O96" s="419"/>
      <c r="P96" s="253"/>
    </row>
    <row r="97" spans="1:16" ht="42" customHeight="1">
      <c r="A97" s="327"/>
      <c r="B97" s="450"/>
      <c r="C97" s="262"/>
      <c r="D97" s="14"/>
      <c r="E97" s="43">
        <f>17.16*1.18</f>
        <v>20.2488</v>
      </c>
      <c r="F97" s="43">
        <f>+E97</f>
        <v>20.2488</v>
      </c>
      <c r="G97" s="55" t="s">
        <v>38</v>
      </c>
      <c r="H97" s="127" t="s">
        <v>98</v>
      </c>
      <c r="I97" s="254"/>
      <c r="J97" s="262"/>
      <c r="K97" s="14"/>
      <c r="L97" s="186">
        <f>17.66*1.18</f>
        <v>20.8388</v>
      </c>
      <c r="M97" s="186">
        <v>20.84</v>
      </c>
      <c r="N97" s="220"/>
      <c r="O97" s="127" t="s">
        <v>184</v>
      </c>
      <c r="P97" s="254"/>
    </row>
    <row r="98" spans="1:16" ht="42" customHeight="1">
      <c r="A98" s="327"/>
      <c r="B98" s="450"/>
      <c r="C98" s="237" t="s">
        <v>109</v>
      </c>
      <c r="D98" s="14"/>
      <c r="E98" s="43">
        <f>34.88*1.18</f>
        <v>41.1584</v>
      </c>
      <c r="F98" s="43">
        <v>41.16</v>
      </c>
      <c r="G98" s="56" t="s">
        <v>38</v>
      </c>
      <c r="H98" s="127" t="s">
        <v>110</v>
      </c>
      <c r="I98" s="252" t="s">
        <v>112</v>
      </c>
      <c r="J98" s="296" t="s">
        <v>109</v>
      </c>
      <c r="K98" s="91"/>
      <c r="L98" s="207">
        <f>34.88*1.18</f>
        <v>41.1584</v>
      </c>
      <c r="M98" s="207">
        <v>41.16</v>
      </c>
      <c r="N98" s="55" t="s">
        <v>38</v>
      </c>
      <c r="O98" s="120" t="s">
        <v>110</v>
      </c>
      <c r="P98" s="297" t="s">
        <v>192</v>
      </c>
    </row>
    <row r="99" spans="1:16" ht="42" customHeight="1">
      <c r="A99" s="327"/>
      <c r="B99" s="450"/>
      <c r="C99" s="262"/>
      <c r="D99" s="22"/>
      <c r="E99" s="46">
        <f>36.82*1.18</f>
        <v>43.4476</v>
      </c>
      <c r="F99" s="46">
        <v>43.45</v>
      </c>
      <c r="G99" s="119" t="s">
        <v>38</v>
      </c>
      <c r="H99" s="19" t="s">
        <v>111</v>
      </c>
      <c r="I99" s="254"/>
      <c r="J99" s="296"/>
      <c r="K99" s="91"/>
      <c r="L99" s="206">
        <f>36.82*1.18</f>
        <v>43.4476</v>
      </c>
      <c r="M99" s="206">
        <v>43.45</v>
      </c>
      <c r="N99" s="119" t="s">
        <v>38</v>
      </c>
      <c r="O99" s="120" t="s">
        <v>111</v>
      </c>
      <c r="P99" s="297"/>
    </row>
    <row r="100" spans="1:16" ht="42" customHeight="1" thickBot="1">
      <c r="A100" s="327"/>
      <c r="B100" s="450"/>
      <c r="C100" s="172"/>
      <c r="D100" s="33"/>
      <c r="E100" s="75"/>
      <c r="F100" s="75"/>
      <c r="G100" s="60"/>
      <c r="H100" s="15"/>
      <c r="I100" s="139"/>
      <c r="J100" s="212" t="s">
        <v>170</v>
      </c>
      <c r="K100" s="209">
        <v>17.38</v>
      </c>
      <c r="L100" s="206">
        <v>17.38</v>
      </c>
      <c r="M100" s="206">
        <v>17.38</v>
      </c>
      <c r="N100" s="119" t="s">
        <v>38</v>
      </c>
      <c r="O100" s="120" t="s">
        <v>144</v>
      </c>
      <c r="P100" s="178" t="s">
        <v>171</v>
      </c>
    </row>
    <row r="101" spans="1:20" ht="13.5" thickBot="1">
      <c r="A101" s="34"/>
      <c r="B101" s="83"/>
      <c r="C101" s="41"/>
      <c r="D101" s="35"/>
      <c r="E101" s="35"/>
      <c r="F101" s="35"/>
      <c r="G101" s="58"/>
      <c r="H101" s="36"/>
      <c r="I101" s="88"/>
      <c r="J101" s="41"/>
      <c r="K101" s="35"/>
      <c r="L101" s="35"/>
      <c r="M101" s="35"/>
      <c r="N101" s="58"/>
      <c r="O101" s="36"/>
      <c r="P101" s="88"/>
      <c r="T101" s="379"/>
    </row>
    <row r="102" spans="1:20" ht="44.25" customHeight="1">
      <c r="A102" s="67"/>
      <c r="B102" s="316" t="s">
        <v>36</v>
      </c>
      <c r="C102" s="249" t="s">
        <v>37</v>
      </c>
      <c r="D102" s="22">
        <v>8.44</v>
      </c>
      <c r="E102" s="46">
        <v>8.44</v>
      </c>
      <c r="F102" s="22">
        <v>8.44</v>
      </c>
      <c r="G102" s="55" t="s">
        <v>38</v>
      </c>
      <c r="H102" s="80" t="s">
        <v>166</v>
      </c>
      <c r="I102" s="383" t="s">
        <v>167</v>
      </c>
      <c r="J102" s="249" t="s">
        <v>37</v>
      </c>
      <c r="K102" s="209">
        <v>9.44</v>
      </c>
      <c r="L102" s="207">
        <f>8.95*1.18</f>
        <v>10.560999999999998</v>
      </c>
      <c r="M102" s="207">
        <f>+L102</f>
        <v>10.560999999999998</v>
      </c>
      <c r="N102" s="55" t="s">
        <v>38</v>
      </c>
      <c r="O102" s="174" t="s">
        <v>118</v>
      </c>
      <c r="P102" s="293" t="s">
        <v>194</v>
      </c>
      <c r="T102" s="380"/>
    </row>
    <row r="103" spans="1:20" ht="44.25" customHeight="1">
      <c r="A103" s="66"/>
      <c r="B103" s="317"/>
      <c r="C103" s="250"/>
      <c r="D103" s="78">
        <v>8.44</v>
      </c>
      <c r="E103" s="79">
        <f aca="true" t="shared" si="0" ref="E103:F106">8.95*1.18</f>
        <v>10.560999999999998</v>
      </c>
      <c r="F103" s="79">
        <f t="shared" si="0"/>
        <v>10.560999999999998</v>
      </c>
      <c r="G103" s="55" t="s">
        <v>38</v>
      </c>
      <c r="H103" s="76" t="s">
        <v>168</v>
      </c>
      <c r="I103" s="384"/>
      <c r="J103" s="250"/>
      <c r="K103" s="205">
        <v>9.44</v>
      </c>
      <c r="L103" s="194">
        <f>8*1.18</f>
        <v>9.44</v>
      </c>
      <c r="M103" s="194">
        <f>+L103</f>
        <v>9.44</v>
      </c>
      <c r="N103" s="55" t="s">
        <v>38</v>
      </c>
      <c r="O103" s="174" t="s">
        <v>107</v>
      </c>
      <c r="P103" s="294"/>
      <c r="T103" s="77"/>
    </row>
    <row r="104" spans="1:20" ht="44.25" customHeight="1">
      <c r="A104" s="66"/>
      <c r="B104" s="317"/>
      <c r="C104" s="250"/>
      <c r="D104" s="22">
        <v>8.94</v>
      </c>
      <c r="E104" s="46">
        <f t="shared" si="0"/>
        <v>10.560999999999998</v>
      </c>
      <c r="F104" s="46">
        <f t="shared" si="0"/>
        <v>10.560999999999998</v>
      </c>
      <c r="G104" s="55" t="s">
        <v>38</v>
      </c>
      <c r="H104" s="76" t="s">
        <v>54</v>
      </c>
      <c r="I104" s="384"/>
      <c r="J104" s="250"/>
      <c r="K104" s="204">
        <v>10.47</v>
      </c>
      <c r="L104" s="206">
        <f>8.87*1.18</f>
        <v>10.466599999999998</v>
      </c>
      <c r="M104" s="206">
        <v>10.47</v>
      </c>
      <c r="N104" s="55" t="s">
        <v>38</v>
      </c>
      <c r="O104" s="174" t="s">
        <v>119</v>
      </c>
      <c r="P104" s="455"/>
      <c r="T104" s="77"/>
    </row>
    <row r="105" spans="1:20" ht="27.75" customHeight="1">
      <c r="A105" s="66"/>
      <c r="B105" s="317"/>
      <c r="C105" s="250"/>
      <c r="D105" s="22"/>
      <c r="E105" s="46"/>
      <c r="F105" s="46"/>
      <c r="G105" s="55"/>
      <c r="H105" s="76"/>
      <c r="I105" s="384"/>
      <c r="J105" s="250"/>
      <c r="K105" s="204">
        <v>10.47</v>
      </c>
      <c r="L105" s="206">
        <v>10.47</v>
      </c>
      <c r="M105" s="206">
        <v>10.47</v>
      </c>
      <c r="N105" s="55" t="s">
        <v>38</v>
      </c>
      <c r="O105" s="149" t="s">
        <v>196</v>
      </c>
      <c r="P105" s="293" t="s">
        <v>195</v>
      </c>
      <c r="T105" s="77"/>
    </row>
    <row r="106" spans="1:16" ht="27.75" customHeight="1">
      <c r="A106" s="66"/>
      <c r="B106" s="317"/>
      <c r="C106" s="251"/>
      <c r="D106" s="22">
        <v>9.44</v>
      </c>
      <c r="E106" s="46">
        <f t="shared" si="0"/>
        <v>10.560999999999998</v>
      </c>
      <c r="F106" s="46">
        <f t="shared" si="0"/>
        <v>10.560999999999998</v>
      </c>
      <c r="G106" s="55" t="s">
        <v>38</v>
      </c>
      <c r="H106" s="70" t="s">
        <v>169</v>
      </c>
      <c r="I106" s="385"/>
      <c r="J106" s="251"/>
      <c r="K106" s="204">
        <v>10.81</v>
      </c>
      <c r="L106" s="206">
        <v>10.81</v>
      </c>
      <c r="M106" s="206">
        <v>10.81</v>
      </c>
      <c r="N106" s="55" t="s">
        <v>38</v>
      </c>
      <c r="O106" s="149" t="s">
        <v>197</v>
      </c>
      <c r="P106" s="455"/>
    </row>
    <row r="107" spans="1:16" ht="33.75" customHeight="1">
      <c r="A107" s="66"/>
      <c r="B107" s="317"/>
      <c r="C107" s="393" t="s">
        <v>45</v>
      </c>
      <c r="D107" s="22">
        <v>1.47</v>
      </c>
      <c r="E107" s="46">
        <v>1.47</v>
      </c>
      <c r="F107" s="46">
        <v>1.47</v>
      </c>
      <c r="G107" s="398" t="s">
        <v>46</v>
      </c>
      <c r="H107" s="19" t="s">
        <v>60</v>
      </c>
      <c r="I107" s="272" t="s">
        <v>66</v>
      </c>
      <c r="J107" s="353" t="s">
        <v>45</v>
      </c>
      <c r="K107" s="161">
        <v>1.64</v>
      </c>
      <c r="L107" s="161">
        <v>1.64</v>
      </c>
      <c r="M107" s="161">
        <v>1.64</v>
      </c>
      <c r="N107" s="356" t="s">
        <v>46</v>
      </c>
      <c r="O107" s="175" t="s">
        <v>107</v>
      </c>
      <c r="P107" s="336" t="s">
        <v>132</v>
      </c>
    </row>
    <row r="108" spans="1:16" ht="25.5">
      <c r="A108" s="66"/>
      <c r="B108" s="317"/>
      <c r="C108" s="394"/>
      <c r="D108" s="22">
        <v>1.56</v>
      </c>
      <c r="E108" s="22">
        <v>1.56</v>
      </c>
      <c r="F108" s="22">
        <v>1.56</v>
      </c>
      <c r="G108" s="398"/>
      <c r="H108" s="19" t="s">
        <v>54</v>
      </c>
      <c r="I108" s="272"/>
      <c r="J108" s="354"/>
      <c r="K108" s="161"/>
      <c r="L108" s="161"/>
      <c r="M108" s="161"/>
      <c r="N108" s="356"/>
      <c r="O108" s="176"/>
      <c r="P108" s="337"/>
    </row>
    <row r="109" spans="1:16" ht="50.25" customHeight="1" thickBot="1">
      <c r="A109" s="42"/>
      <c r="B109" s="318"/>
      <c r="C109" s="395"/>
      <c r="D109" s="33">
        <v>1.64</v>
      </c>
      <c r="E109" s="33">
        <v>1.64</v>
      </c>
      <c r="F109" s="33">
        <v>1.64</v>
      </c>
      <c r="G109" s="399"/>
      <c r="H109" s="15" t="s">
        <v>58</v>
      </c>
      <c r="I109" s="275"/>
      <c r="J109" s="355"/>
      <c r="K109" s="177">
        <v>1.66</v>
      </c>
      <c r="L109" s="177">
        <v>1.66</v>
      </c>
      <c r="M109" s="177">
        <v>1.66</v>
      </c>
      <c r="N109" s="357"/>
      <c r="O109" s="176" t="s">
        <v>128</v>
      </c>
      <c r="P109" s="338"/>
    </row>
    <row r="110" spans="9:16" ht="12.75">
      <c r="I110" s="70"/>
      <c r="M110" s="98"/>
      <c r="P110" s="70"/>
    </row>
    <row r="111" ht="13.5" thickBot="1">
      <c r="M111" s="99"/>
    </row>
  </sheetData>
  <sheetProtection/>
  <mergeCells count="249">
    <mergeCell ref="N87:N88"/>
    <mergeCell ref="P102:P104"/>
    <mergeCell ref="P105:P106"/>
    <mergeCell ref="O84:O85"/>
    <mergeCell ref="O81:O82"/>
    <mergeCell ref="O87:O88"/>
    <mergeCell ref="O95:O96"/>
    <mergeCell ref="P95:P97"/>
    <mergeCell ref="P86:P88"/>
    <mergeCell ref="P89:P91"/>
    <mergeCell ref="O93:O94"/>
    <mergeCell ref="K84:K85"/>
    <mergeCell ref="L84:L85"/>
    <mergeCell ref="M84:M85"/>
    <mergeCell ref="N92:N94"/>
    <mergeCell ref="K90:K91"/>
    <mergeCell ref="K93:K94"/>
    <mergeCell ref="L93:L94"/>
    <mergeCell ref="M93:M94"/>
    <mergeCell ref="K87:K88"/>
    <mergeCell ref="A73:A75"/>
    <mergeCell ref="B80:B100"/>
    <mergeCell ref="B77:B78"/>
    <mergeCell ref="A77:A78"/>
    <mergeCell ref="N95:N97"/>
    <mergeCell ref="O90:O91"/>
    <mergeCell ref="M95:M96"/>
    <mergeCell ref="A80:A100"/>
    <mergeCell ref="I98:I99"/>
    <mergeCell ref="I92:I94"/>
    <mergeCell ref="N73:N75"/>
    <mergeCell ref="L90:L91"/>
    <mergeCell ref="M90:M91"/>
    <mergeCell ref="N89:N91"/>
    <mergeCell ref="L81:L82"/>
    <mergeCell ref="M81:M82"/>
    <mergeCell ref="N81:N82"/>
    <mergeCell ref="N84:N85"/>
    <mergeCell ref="L87:L88"/>
    <mergeCell ref="M87:M88"/>
    <mergeCell ref="B14:B20"/>
    <mergeCell ref="B8:B12"/>
    <mergeCell ref="B42:B43"/>
    <mergeCell ref="B31:B33"/>
    <mergeCell ref="B35:B40"/>
    <mergeCell ref="B22:B25"/>
    <mergeCell ref="B45:B57"/>
    <mergeCell ref="C69:C71"/>
    <mergeCell ref="J69:J71"/>
    <mergeCell ref="K69:K71"/>
    <mergeCell ref="O56:O57"/>
    <mergeCell ref="O65:O67"/>
    <mergeCell ref="I51:I53"/>
    <mergeCell ref="E59:E60"/>
    <mergeCell ref="J59:J60"/>
    <mergeCell ref="C61:C63"/>
    <mergeCell ref="N69:N71"/>
    <mergeCell ref="O69:O71"/>
    <mergeCell ref="B59:B63"/>
    <mergeCell ref="C45:C47"/>
    <mergeCell ref="I48:I50"/>
    <mergeCell ref="C51:C53"/>
    <mergeCell ref="K56:K57"/>
    <mergeCell ref="L56:L57"/>
    <mergeCell ref="M56:M57"/>
    <mergeCell ref="O48:O50"/>
    <mergeCell ref="K45:K47"/>
    <mergeCell ref="L45:L47"/>
    <mergeCell ref="M45:M47"/>
    <mergeCell ref="N45:N47"/>
    <mergeCell ref="A69:A71"/>
    <mergeCell ref="B69:B71"/>
    <mergeCell ref="L69:L71"/>
    <mergeCell ref="M69:M71"/>
    <mergeCell ref="M65:M67"/>
    <mergeCell ref="M39:M40"/>
    <mergeCell ref="O39:O40"/>
    <mergeCell ref="P51:P53"/>
    <mergeCell ref="J56:J57"/>
    <mergeCell ref="P56:P57"/>
    <mergeCell ref="N56:N57"/>
    <mergeCell ref="J51:J53"/>
    <mergeCell ref="P48:P50"/>
    <mergeCell ref="O45:O47"/>
    <mergeCell ref="K48:K50"/>
    <mergeCell ref="P61:P63"/>
    <mergeCell ref="G65:G67"/>
    <mergeCell ref="I65:I67"/>
    <mergeCell ref="P65:P67"/>
    <mergeCell ref="N65:N67"/>
    <mergeCell ref="J61:J63"/>
    <mergeCell ref="J65:J67"/>
    <mergeCell ref="C107:C109"/>
    <mergeCell ref="I10:I12"/>
    <mergeCell ref="I31:I33"/>
    <mergeCell ref="I42:I43"/>
    <mergeCell ref="I107:I109"/>
    <mergeCell ref="G107:G109"/>
    <mergeCell ref="C95:C97"/>
    <mergeCell ref="C14:C16"/>
    <mergeCell ref="I14:I16"/>
    <mergeCell ref="C10:C12"/>
    <mergeCell ref="P17:P19"/>
    <mergeCell ref="M17:M19"/>
    <mergeCell ref="N17:N19"/>
    <mergeCell ref="O17:O19"/>
    <mergeCell ref="O10:O12"/>
    <mergeCell ref="J10:J12"/>
    <mergeCell ref="K10:K12"/>
    <mergeCell ref="L10:L12"/>
    <mergeCell ref="T101:T102"/>
    <mergeCell ref="G77:G78"/>
    <mergeCell ref="C102:C106"/>
    <mergeCell ref="I102:I106"/>
    <mergeCell ref="N77:N78"/>
    <mergeCell ref="J102:J106"/>
    <mergeCell ref="P92:P94"/>
    <mergeCell ref="J95:J97"/>
    <mergeCell ref="I95:I97"/>
    <mergeCell ref="J98:J99"/>
    <mergeCell ref="A2:A3"/>
    <mergeCell ref="A5:A6"/>
    <mergeCell ref="B5:B6"/>
    <mergeCell ref="C5:C6"/>
    <mergeCell ref="B2:I2"/>
    <mergeCell ref="D5:G5"/>
    <mergeCell ref="H5:H6"/>
    <mergeCell ref="C3:I3"/>
    <mergeCell ref="I5:I6"/>
    <mergeCell ref="J107:J109"/>
    <mergeCell ref="N107:N109"/>
    <mergeCell ref="D59:D60"/>
    <mergeCell ref="C42:C43"/>
    <mergeCell ref="C48:C50"/>
    <mergeCell ref="I45:I47"/>
    <mergeCell ref="L48:L50"/>
    <mergeCell ref="M48:M50"/>
    <mergeCell ref="N48:N50"/>
    <mergeCell ref="L65:L67"/>
    <mergeCell ref="B73:B75"/>
    <mergeCell ref="I73:I75"/>
    <mergeCell ref="G38:G40"/>
    <mergeCell ref="C86:C88"/>
    <mergeCell ref="C98:C99"/>
    <mergeCell ref="I89:I91"/>
    <mergeCell ref="C92:C94"/>
    <mergeCell ref="I86:I88"/>
    <mergeCell ref="C89:C91"/>
    <mergeCell ref="I69:I71"/>
    <mergeCell ref="J3:P3"/>
    <mergeCell ref="J5:J6"/>
    <mergeCell ref="K5:N5"/>
    <mergeCell ref="O5:O6"/>
    <mergeCell ref="P5:P6"/>
    <mergeCell ref="N38:N40"/>
    <mergeCell ref="P8:P9"/>
    <mergeCell ref="N8:N9"/>
    <mergeCell ref="J8:J9"/>
    <mergeCell ref="P10:P12"/>
    <mergeCell ref="A31:A33"/>
    <mergeCell ref="J31:J33"/>
    <mergeCell ref="I38:I40"/>
    <mergeCell ref="K39:K40"/>
    <mergeCell ref="L39:L40"/>
    <mergeCell ref="P107:P109"/>
    <mergeCell ref="P83:P85"/>
    <mergeCell ref="J83:J85"/>
    <mergeCell ref="L61:L63"/>
    <mergeCell ref="B102:B109"/>
    <mergeCell ref="C65:C67"/>
    <mergeCell ref="B65:B67"/>
    <mergeCell ref="A65:A67"/>
    <mergeCell ref="C35:C37"/>
    <mergeCell ref="C56:C57"/>
    <mergeCell ref="P42:P43"/>
    <mergeCell ref="J38:J40"/>
    <mergeCell ref="A35:A40"/>
    <mergeCell ref="K65:K67"/>
    <mergeCell ref="M61:M63"/>
    <mergeCell ref="P98:P99"/>
    <mergeCell ref="J54:J55"/>
    <mergeCell ref="P54:P55"/>
    <mergeCell ref="J80:J82"/>
    <mergeCell ref="P80:P82"/>
    <mergeCell ref="P73:P75"/>
    <mergeCell ref="O61:O63"/>
    <mergeCell ref="N61:N63"/>
    <mergeCell ref="K61:K63"/>
    <mergeCell ref="P69:P71"/>
    <mergeCell ref="N24:N25"/>
    <mergeCell ref="P59:P60"/>
    <mergeCell ref="P23:P25"/>
    <mergeCell ref="P31:P33"/>
    <mergeCell ref="P35:P37"/>
    <mergeCell ref="J48:J50"/>
    <mergeCell ref="P38:P40"/>
    <mergeCell ref="J45:J47"/>
    <mergeCell ref="P45:P47"/>
    <mergeCell ref="J42:J43"/>
    <mergeCell ref="O24:O25"/>
    <mergeCell ref="O36:O37"/>
    <mergeCell ref="G35:G37"/>
    <mergeCell ref="I35:I37"/>
    <mergeCell ref="J35:J37"/>
    <mergeCell ref="N35:N37"/>
    <mergeCell ref="J23:J25"/>
    <mergeCell ref="K24:K25"/>
    <mergeCell ref="L24:L25"/>
    <mergeCell ref="M24:M25"/>
    <mergeCell ref="G56:G57"/>
    <mergeCell ref="I56:I57"/>
    <mergeCell ref="C54:C55"/>
    <mergeCell ref="I54:I55"/>
    <mergeCell ref="C17:C19"/>
    <mergeCell ref="I17:I19"/>
    <mergeCell ref="C23:C25"/>
    <mergeCell ref="I23:I25"/>
    <mergeCell ref="C31:C33"/>
    <mergeCell ref="C38:C40"/>
    <mergeCell ref="G59:G60"/>
    <mergeCell ref="H59:H60"/>
    <mergeCell ref="I59:I60"/>
    <mergeCell ref="C83:C85"/>
    <mergeCell ref="I83:I85"/>
    <mergeCell ref="F59:F60"/>
    <mergeCell ref="C80:C82"/>
    <mergeCell ref="I80:I82"/>
    <mergeCell ref="C59:C60"/>
    <mergeCell ref="I61:I63"/>
    <mergeCell ref="K17:K19"/>
    <mergeCell ref="L17:L19"/>
    <mergeCell ref="J74:J75"/>
    <mergeCell ref="K81:K82"/>
    <mergeCell ref="K95:K96"/>
    <mergeCell ref="L95:L96"/>
    <mergeCell ref="J17:J19"/>
    <mergeCell ref="J86:J88"/>
    <mergeCell ref="J92:J94"/>
    <mergeCell ref="J89:J91"/>
    <mergeCell ref="O54:O55"/>
    <mergeCell ref="K54:K55"/>
    <mergeCell ref="L54:L55"/>
    <mergeCell ref="M54:M55"/>
    <mergeCell ref="N54:N55"/>
    <mergeCell ref="M10:M12"/>
    <mergeCell ref="N10:N12"/>
    <mergeCell ref="K36:K37"/>
    <mergeCell ref="L36:L37"/>
    <mergeCell ref="M36:M37"/>
  </mergeCells>
  <printOptions/>
  <pageMargins left="0.15748031496062992" right="0.15748031496062992" top="0.15748031496062992" bottom="0.15748031496062992" header="0.1968503937007874" footer="0.15748031496062992"/>
  <pageSetup horizontalDpi="600" verticalDpi="600" orientation="portrait" paperSize="8" scale="52" r:id="rId1"/>
  <rowBreaks count="1" manualBreakCount="1">
    <brk id="7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="130" zoomScaleNormal="150" zoomScaleSheetLayoutView="130" zoomScalePageLayoutView="0" workbookViewId="0" topLeftCell="A1">
      <selection activeCell="C18" sqref="C18"/>
    </sheetView>
  </sheetViews>
  <sheetFormatPr defaultColWidth="9.00390625" defaultRowHeight="12.75" outlineLevelCol="1"/>
  <cols>
    <col min="1" max="1" width="14.375" style="2" customWidth="1"/>
    <col min="2" max="2" width="4.125" style="184" customWidth="1" outlineLevel="1"/>
    <col min="3" max="3" width="6.75390625" style="2" customWidth="1"/>
    <col min="4" max="4" width="12.00390625" style="1" customWidth="1"/>
    <col min="5" max="5" width="12.375" style="0" customWidth="1"/>
    <col min="6" max="6" width="12.625" style="0" customWidth="1"/>
    <col min="7" max="7" width="11.25390625" style="0" customWidth="1"/>
    <col min="8" max="8" width="12.00390625" style="0" customWidth="1"/>
    <col min="11" max="11" width="10.00390625" style="0" customWidth="1"/>
  </cols>
  <sheetData>
    <row r="1" spans="1:4" ht="16.5" customHeight="1">
      <c r="A1" s="457" t="s">
        <v>173</v>
      </c>
      <c r="B1" s="457"/>
      <c r="C1" s="457"/>
      <c r="D1" s="457"/>
    </row>
    <row r="2" spans="1:4" ht="20.25" customHeight="1">
      <c r="A2" s="115"/>
      <c r="B2" s="183" t="s">
        <v>174</v>
      </c>
      <c r="C2" s="181" t="s">
        <v>198</v>
      </c>
      <c r="D2" s="180"/>
    </row>
    <row r="3" spans="1:4" ht="26.25" customHeight="1">
      <c r="A3" s="179" t="s">
        <v>29</v>
      </c>
      <c r="B3" s="211">
        <v>2.43</v>
      </c>
      <c r="C3" s="210">
        <v>2.68</v>
      </c>
      <c r="D3" s="185" t="s">
        <v>30</v>
      </c>
    </row>
    <row r="4" spans="1:4" ht="20.25" customHeight="1">
      <c r="A4" s="179" t="s">
        <v>36</v>
      </c>
      <c r="B4" s="211">
        <v>9.44</v>
      </c>
      <c r="C4" s="210">
        <v>10.47</v>
      </c>
      <c r="D4" s="185" t="s">
        <v>37</v>
      </c>
    </row>
    <row r="5" spans="1:4" ht="20.25" customHeight="1">
      <c r="A5" s="179" t="s">
        <v>33</v>
      </c>
      <c r="B5" s="211">
        <v>13.91</v>
      </c>
      <c r="C5" s="210">
        <v>15.97</v>
      </c>
      <c r="D5" s="185" t="s">
        <v>48</v>
      </c>
    </row>
    <row r="6" spans="1:4" ht="20.25" customHeight="1">
      <c r="A6" s="179" t="s">
        <v>18</v>
      </c>
      <c r="B6" s="211">
        <v>16.32</v>
      </c>
      <c r="C6" s="210">
        <v>16.97</v>
      </c>
      <c r="D6" s="182" t="s">
        <v>56</v>
      </c>
    </row>
    <row r="7" spans="1:4" ht="20.25" customHeight="1">
      <c r="A7" s="179" t="s">
        <v>23</v>
      </c>
      <c r="B7" s="211">
        <v>21.49</v>
      </c>
      <c r="C7" s="210">
        <v>21.49</v>
      </c>
      <c r="D7" s="182" t="s">
        <v>56</v>
      </c>
    </row>
    <row r="8" spans="1:4" ht="20.25" customHeight="1">
      <c r="A8" s="179" t="s">
        <v>178</v>
      </c>
      <c r="B8" s="211">
        <v>20.47</v>
      </c>
      <c r="C8" s="210">
        <v>21.6</v>
      </c>
      <c r="D8" s="185" t="s">
        <v>47</v>
      </c>
    </row>
    <row r="9" spans="1:4" ht="20.25" customHeight="1">
      <c r="A9" s="179" t="s">
        <v>19</v>
      </c>
      <c r="B9" s="211">
        <v>22.25</v>
      </c>
      <c r="C9" s="210">
        <v>22.37</v>
      </c>
      <c r="D9" s="182" t="s">
        <v>56</v>
      </c>
    </row>
    <row r="10" spans="1:4" ht="20.25" customHeight="1">
      <c r="A10" s="179" t="s">
        <v>11</v>
      </c>
      <c r="B10" s="211">
        <v>23.66</v>
      </c>
      <c r="C10" s="210">
        <v>23.66</v>
      </c>
      <c r="D10" s="185" t="s">
        <v>12</v>
      </c>
    </row>
    <row r="11" spans="1:4" ht="20.25" customHeight="1">
      <c r="A11" s="179" t="s">
        <v>14</v>
      </c>
      <c r="B11" s="211">
        <v>25.14</v>
      </c>
      <c r="C11" s="210">
        <v>25.14</v>
      </c>
      <c r="D11" s="185" t="s">
        <v>15</v>
      </c>
    </row>
    <row r="12" spans="1:4" ht="20.25" customHeight="1">
      <c r="A12" s="179" t="s">
        <v>10</v>
      </c>
      <c r="B12" s="211">
        <v>26.34</v>
      </c>
      <c r="C12" s="210">
        <v>29.23</v>
      </c>
      <c r="D12" s="182" t="s">
        <v>56</v>
      </c>
    </row>
    <row r="13" spans="1:4" ht="20.25" customHeight="1">
      <c r="A13" s="179" t="s">
        <v>25</v>
      </c>
      <c r="B13" s="211">
        <v>33.37</v>
      </c>
      <c r="C13" s="210">
        <v>33.37</v>
      </c>
      <c r="D13" s="182" t="s">
        <v>56</v>
      </c>
    </row>
    <row r="14" spans="1:4" ht="20.25" customHeight="1">
      <c r="A14" s="179" t="s">
        <v>8</v>
      </c>
      <c r="B14" s="211">
        <v>32.69</v>
      </c>
      <c r="C14" s="210">
        <v>35.11</v>
      </c>
      <c r="D14" s="185" t="s">
        <v>175</v>
      </c>
    </row>
    <row r="15" spans="1:4" ht="20.25" customHeight="1">
      <c r="A15" s="179" t="s">
        <v>26</v>
      </c>
      <c r="B15" s="211">
        <v>35.47</v>
      </c>
      <c r="C15" s="210">
        <v>35.47</v>
      </c>
      <c r="D15" s="185" t="s">
        <v>193</v>
      </c>
    </row>
    <row r="16" spans="1:4" ht="20.25" customHeight="1">
      <c r="A16" s="179" t="s">
        <v>31</v>
      </c>
      <c r="B16" s="211">
        <v>36.23</v>
      </c>
      <c r="C16" s="210">
        <v>36.23</v>
      </c>
      <c r="D16" s="185" t="s">
        <v>32</v>
      </c>
    </row>
    <row r="17" spans="1:4" ht="20.25" customHeight="1">
      <c r="A17" s="179" t="s">
        <v>28</v>
      </c>
      <c r="B17" s="211">
        <v>37.17</v>
      </c>
      <c r="C17" s="210">
        <v>37.17</v>
      </c>
      <c r="D17" s="185" t="s">
        <v>177</v>
      </c>
    </row>
    <row r="18" spans="1:4" ht="20.25" customHeight="1">
      <c r="A18" s="179" t="s">
        <v>16</v>
      </c>
      <c r="B18" s="211">
        <v>37.44</v>
      </c>
      <c r="C18" s="210">
        <v>37.44</v>
      </c>
      <c r="D18" s="185" t="s">
        <v>176</v>
      </c>
    </row>
  </sheetData>
  <sheetProtection/>
  <mergeCells count="1">
    <mergeCell ref="A1:D1"/>
  </mergeCells>
  <printOptions/>
  <pageMargins left="0.14" right="0.14" top="0.2" bottom="0.28" header="0.2" footer="0.28"/>
  <pageSetup fitToWidth="2" horizontalDpi="600" verticalDpi="600" orientation="landscape" pageOrder="overThenDown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энергетики и тарифов Липецкой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</dc:creator>
  <cp:keywords/>
  <dc:description/>
  <cp:lastModifiedBy>Бурякова</cp:lastModifiedBy>
  <cp:lastPrinted>2013-08-30T08:30:22Z</cp:lastPrinted>
  <dcterms:created xsi:type="dcterms:W3CDTF">2010-01-14T14:12:33Z</dcterms:created>
  <dcterms:modified xsi:type="dcterms:W3CDTF">2014-02-12T05:57:57Z</dcterms:modified>
  <cp:category/>
  <cp:version/>
  <cp:contentType/>
  <cp:contentStatus/>
</cp:coreProperties>
</file>