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45" windowWidth="16875" windowHeight="11070" tabRatio="602" activeTab="1"/>
  </bookViews>
  <sheets>
    <sheet name="ВС" sheetId="1" r:id="rId1"/>
    <sheet name="ВС население" sheetId="2" r:id="rId2"/>
  </sheets>
  <definedNames>
    <definedName name="_xlnm.Print_Titles" localSheetId="0">'ВС'!$7:$8</definedName>
  </definedNames>
  <calcPr fullCalcOnLoad="1"/>
</workbook>
</file>

<file path=xl/sharedStrings.xml><?xml version="1.0" encoding="utf-8"?>
<sst xmlns="http://schemas.openxmlformats.org/spreadsheetml/2006/main" count="552" uniqueCount="249">
  <si>
    <t>население</t>
  </si>
  <si>
    <t xml:space="preserve"> бюджетные потребители</t>
  </si>
  <si>
    <t>прочие потребители</t>
  </si>
  <si>
    <t>дата введения тарифа</t>
  </si>
  <si>
    <t>Организация коммунального комплекса</t>
  </si>
  <si>
    <t>№  п/п</t>
  </si>
  <si>
    <t>ООО ЖКХ "Воловское"</t>
  </si>
  <si>
    <t>Грязинский район</t>
  </si>
  <si>
    <t>Данковский район</t>
  </si>
  <si>
    <t>ОАО "ОЭЗ ППТ "Липецк"</t>
  </si>
  <si>
    <t>Добринский район</t>
  </si>
  <si>
    <t>ООО "Добринкаводоканал"</t>
  </si>
  <si>
    <t>ООО "Управляющая компания "Плавицкая"</t>
  </si>
  <si>
    <t>МУП ЖКХ "Трубетченское"</t>
  </si>
  <si>
    <t>ООО "Сервис Долгоруково"</t>
  </si>
  <si>
    <t>Елецкий район</t>
  </si>
  <si>
    <t>ООО УО "Коммунальщик"</t>
  </si>
  <si>
    <t>МУП "Служба заказчика"</t>
  </si>
  <si>
    <t>Задонский район</t>
  </si>
  <si>
    <t>ООО "Водоканал"</t>
  </si>
  <si>
    <t>Измалковский район</t>
  </si>
  <si>
    <t>Краснинский район</t>
  </si>
  <si>
    <t>Лебедянский район</t>
  </si>
  <si>
    <t>ООО "Исток"</t>
  </si>
  <si>
    <t>ОАО "Лебедянский сахарный завод"</t>
  </si>
  <si>
    <t>Лев-Толстовский район</t>
  </si>
  <si>
    <t>Липецкий район</t>
  </si>
  <si>
    <t>ОАО "Боринское"</t>
  </si>
  <si>
    <t>Становлянский район</t>
  </si>
  <si>
    <t>Тербунский район</t>
  </si>
  <si>
    <t>ООО "Жилкомсервис"</t>
  </si>
  <si>
    <t>Усманский район</t>
  </si>
  <si>
    <t>Хлевенский район</t>
  </si>
  <si>
    <t>ООО ЖКХ "Хлевенское"</t>
  </si>
  <si>
    <t>Чаплыгинский район</t>
  </si>
  <si>
    <t>г. Липецк</t>
  </si>
  <si>
    <t>ОАО ЛОЭЗ "Гидромаш"</t>
  </si>
  <si>
    <t>ОАО "НЛМК" (техническая вода)</t>
  </si>
  <si>
    <t>ОАО "НЛМК" (питьевая вода)</t>
  </si>
  <si>
    <t>Долгоруковский район</t>
  </si>
  <si>
    <t>г. Елец</t>
  </si>
  <si>
    <t>ОАО ЛМЗ "Свободный сокол" (питьевая вода)</t>
  </si>
  <si>
    <t>ОАО ЛМЗ "Свободный сокол" (техническая вода)</t>
  </si>
  <si>
    <t>МУП "Елецводоканал"</t>
  </si>
  <si>
    <t>Елецкий рег. центр Дирекции по тепловодоснабжению ЮВЖД- ф-л ОАО "РЖД"</t>
  </si>
  <si>
    <t>01.02.2010 по 31.01.2011</t>
  </si>
  <si>
    <t>Наименование, номер и дата утверждающего документа</t>
  </si>
  <si>
    <t>01.04.2009 по 30.03.2010</t>
  </si>
  <si>
    <t>Решение сессии Лавский сельсовет от 25.02.2009 №40/1</t>
  </si>
  <si>
    <t>ОАО "Лебедянский"</t>
  </si>
  <si>
    <t>Постановление администрации г. Лебедянь от 23.12.2009 №154</t>
  </si>
  <si>
    <t xml:space="preserve">Тарифы для населения на холодную воду </t>
  </si>
  <si>
    <t>Воловский район</t>
  </si>
  <si>
    <t>Добровский район</t>
  </si>
  <si>
    <t>с НДС</t>
  </si>
  <si>
    <t>НДС не обла-гаетя</t>
  </si>
  <si>
    <t>НДС не обла-гается</t>
  </si>
  <si>
    <t>Тарифы   (с НДС/ НДС не облагается)</t>
  </si>
  <si>
    <r>
      <t>ОАО</t>
    </r>
    <r>
      <rPr>
        <sz val="10"/>
        <rFont val="Arial Cyr"/>
        <family val="0"/>
      </rPr>
      <t xml:space="preserve"> "ЛГЭК"</t>
    </r>
  </si>
  <si>
    <t>ОАО "Добринский сахарный завод"</t>
  </si>
  <si>
    <t>Постановление РЭК  от 30.03.2004 №7/2</t>
  </si>
  <si>
    <t>НДС не облагается</t>
  </si>
  <si>
    <t>ОАО "Завод Железобетон" (питьевая вода)</t>
  </si>
  <si>
    <t>ОАО "Завод Железобетон" (техническая вода)</t>
  </si>
  <si>
    <t>ОАО " Лебедянский завод строительно-отделочных машин"</t>
  </si>
  <si>
    <t>ООО "Солидарность" (Елецкий муниципальный район)</t>
  </si>
  <si>
    <t>ЛПДС "Становая"</t>
  </si>
  <si>
    <t>Сводная информация о тарифах на услуги по холодному водоснабжению</t>
  </si>
  <si>
    <t xml:space="preserve">НДС не облагатеся </t>
  </si>
  <si>
    <t>ООО ЖКХ "Лев-Толстовское"</t>
  </si>
  <si>
    <t>Постановление управления энергетики тарифов от 28.10.2011 №50/4</t>
  </si>
  <si>
    <t>01.01.2012 по 31.12.2012</t>
  </si>
  <si>
    <t>01.02.2012 по 31.01.2013</t>
  </si>
  <si>
    <t>01.01.2012 по 31.06.2012</t>
  </si>
  <si>
    <t>Постановление управления энергетики и тарфиво от 30.11.2011 №56/11</t>
  </si>
  <si>
    <t>01.07.2012 по 31.08.2012</t>
  </si>
  <si>
    <t>01.09.2012 по 31.12.2012</t>
  </si>
  <si>
    <t>Постановление управления энергетики и тарифов от 30.11.2011 №56/5</t>
  </si>
  <si>
    <t>Постановление управления энергетики и тарифов от 30.11.2011 №56/6</t>
  </si>
  <si>
    <t>Постановление управления энергетики и тарфиво от 25.11.2011 №55/14</t>
  </si>
  <si>
    <t>01.01.2012 по 30.06.2012</t>
  </si>
  <si>
    <t>Постановление управления энергетики и тарифов от 25.11.2011 №55/9</t>
  </si>
  <si>
    <t>Постановление управления энергетики и тарифов от 30.11.2011 №56/9</t>
  </si>
  <si>
    <t>Постановление управления энергетики и тарифов от 25.11.2011 №55/6</t>
  </si>
  <si>
    <t>Постановление управления энергетики и тарифов от 25.11.2011 №55/18</t>
  </si>
  <si>
    <t>Постановление управления энергетики и тарифов от 18.11.2011 №54/12</t>
  </si>
  <si>
    <t>Постановление управления энергетики тарифов от 30.11.2011 №56/3</t>
  </si>
  <si>
    <t>ОГУП "Региональная компания водоснабжения и водоотведения"</t>
  </si>
  <si>
    <t>Постановление управления энергетики и тарифов от 18.11.2011 №54/9</t>
  </si>
  <si>
    <t>20.12.2011 по 30.06.2012</t>
  </si>
  <si>
    <t>Муниципальное образование</t>
  </si>
  <si>
    <t xml:space="preserve"> Воловский район</t>
  </si>
  <si>
    <t xml:space="preserve"> Добровский район</t>
  </si>
  <si>
    <t>01.02.2012 по 30.06.2012</t>
  </si>
  <si>
    <t>Постановление управления энергетики и тарифов от 27.12.2011 №65/2</t>
  </si>
  <si>
    <t>01.09.2012 по 31.01.2013</t>
  </si>
  <si>
    <t>01.07.2012 по 31.01.2013</t>
  </si>
  <si>
    <t>Постановление управления энергетики и тарифов от 23.12.2011 №63/12</t>
  </si>
  <si>
    <t>Постановление управления энергетики и тарифов Липецкой области от 23.12.2011 №63/10</t>
  </si>
  <si>
    <t>Постановление управления энергетики и тарифов от 23.12.11 №63/6</t>
  </si>
  <si>
    <t>ОГУП "Региональная компания водоснабжения и водоотведения" на территории сельских поселений Волченского , Каликинского, Крутовского, Махоновского, Путятинского, Ратчинского сельсоветов</t>
  </si>
  <si>
    <t>Постановление управления энергетики и тарифов от 29.12.2011 №66/2</t>
  </si>
  <si>
    <t>Постановление управления энергетики и тарифов от 29.12.2011 №66/1</t>
  </si>
  <si>
    <t>01.03.2012 по 30.06.2012</t>
  </si>
  <si>
    <t>01.07.2012 по 28.02.2013</t>
  </si>
  <si>
    <t>Постановление управления энергетики и тарифов Липецкой области от 27.01.2012 №2/4</t>
  </si>
  <si>
    <t>01.07.2012 по 31.12.2012</t>
  </si>
  <si>
    <t>15.03.2012 по по 14.03.2013</t>
  </si>
  <si>
    <t>Постановление упарлвения энергетики и тарифов от 10.02.2012 №3</t>
  </si>
  <si>
    <t>01.04.2012 по 30.06.2012</t>
  </si>
  <si>
    <t>01.09.2012 по 30.04.2013</t>
  </si>
  <si>
    <t>Постановление управления энергетики и тарифов от 24.02.2012 №5/6</t>
  </si>
  <si>
    <t>01.07.2012 по 31.03.2012</t>
  </si>
  <si>
    <t>Постановление управления энергетики и тарифов Липецкой области от 24.02.2012 №5/3</t>
  </si>
  <si>
    <t>19.04.2012 по 30.06.2012</t>
  </si>
  <si>
    <t>01.09.2012 по 18.04.2013</t>
  </si>
  <si>
    <t>Постановление управления энергетик и тарифов Липецкой области от 16.03.2012 №9/2</t>
  </si>
  <si>
    <t>Постановление управления энергетики и тарифов Липецкой области от 23.03.2012 №10/2</t>
  </si>
  <si>
    <t>01.05.2012 по 30.06.2012</t>
  </si>
  <si>
    <t>01.07.2012 по 30.04.2013</t>
  </si>
  <si>
    <t>Постановление управления энергетики и тарифов Липецкой области от 30.03.2012 №11/1</t>
  </si>
  <si>
    <t>10.05.2012 по 30.06.2012</t>
  </si>
  <si>
    <t>01.09.2012 по 31.05.2013</t>
  </si>
  <si>
    <t>Постановление управления энергетики и тарифов от 27.04.2012 №16/1</t>
  </si>
  <si>
    <t>01.06.2012 по 30.06.2012</t>
  </si>
  <si>
    <t>01.06.12 по 30.06.12</t>
  </si>
  <si>
    <t>01.07.12 по 31.08.12</t>
  </si>
  <si>
    <t>01.09.12 по 31.05.13</t>
  </si>
  <si>
    <t>Постановление управления энергетики и тарифов от 25.11.2011 №55/15</t>
  </si>
  <si>
    <t xml:space="preserve">Постановление управления энергетики и тарифов от 27.04.12 №16/7 </t>
  </si>
  <si>
    <t>Постановление управления энергетики и тарифов от 30.04.12 №14/2</t>
  </si>
  <si>
    <t>01.07.12 по 31.05.13</t>
  </si>
  <si>
    <t>01.0612 по 30.06.12</t>
  </si>
  <si>
    <t>Постановление управления энергетик и тарифов от 20.04.12 №14/4</t>
  </si>
  <si>
    <t>Постановление управления энергетики и тарифов Липецкой области от 31.05.2012 №22/5</t>
  </si>
  <si>
    <t>01.01.2013 по 30.06.2013</t>
  </si>
  <si>
    <t>ОАО "Липецкхлебмакаронпром"(филиал "Подгоренский мукомольный завод"</t>
  </si>
  <si>
    <t>01.08.12 по 31.08.12</t>
  </si>
  <si>
    <t>01.09.12 по 31.07.13</t>
  </si>
  <si>
    <t>Постановление управления энергетики и тарифов Липецкой области от 15.06.2012 №24/2</t>
  </si>
  <si>
    <t>ОАО "Силан" (питьевая вода)</t>
  </si>
  <si>
    <t>01.08.2012 по 31.12.2013</t>
  </si>
  <si>
    <t>Постановление управления энергетики и тарифов от 29.06.2012 №26/2</t>
  </si>
  <si>
    <t>ОАО "Силан" (техническая вода)</t>
  </si>
  <si>
    <t>Постановление управления энергетики и тарифов от 29.06.2012 №26/3</t>
  </si>
  <si>
    <t>ОГБУ "Задонский психоневрологический интернат"</t>
  </si>
  <si>
    <t>Постанолвение управления энергетики и тарифов от 29.06.2012 №26/5</t>
  </si>
  <si>
    <t>ООО "ФИН-Групп"</t>
  </si>
  <si>
    <t>01.08.2012 по 31.08.2012</t>
  </si>
  <si>
    <t>01.09.2012 по 31.12.2013</t>
  </si>
  <si>
    <t>Постановление управления энергетики и тарифов от 29.06.2012 №26/7</t>
  </si>
  <si>
    <t>Постановление управления энергетики и тарифов от 13.07.2012 №28/1</t>
  </si>
  <si>
    <t>15.09.2012 по 30.09.2013</t>
  </si>
  <si>
    <t>Постановление управления энергетики и тарифов от 27.07.2012 №31/1</t>
  </si>
  <si>
    <t>01.07.2013 по 30.09.2013</t>
  </si>
  <si>
    <t>Постановление управления энергетики и тарифов ЛО от 31.08.2012 №37/2</t>
  </si>
  <si>
    <t>01.10.2012 по 31.12.2012</t>
  </si>
  <si>
    <t>ООО "Дж.Т.И.Елец"</t>
  </si>
  <si>
    <t>01.10.2012 по 30.09.2013</t>
  </si>
  <si>
    <t>Постановление управления энергетики и тарифов ЛО от 24.08.2012 №35/3</t>
  </si>
  <si>
    <t xml:space="preserve">ООО "Риэлторкий центр "Строй-Град" </t>
  </si>
  <si>
    <t>01.07.2013 по 31.12.2013</t>
  </si>
  <si>
    <t>Постановление упрвления энергетики и тарифов ЛО от 28.09.2012 №41/2</t>
  </si>
  <si>
    <t>01.11.2012 по 30.06.2013</t>
  </si>
  <si>
    <t>Постановление управления энергетики и тарифов ЛО от 28.09.2012 №41/5</t>
  </si>
  <si>
    <t>ОКУ "Липецкая областная психоневрологическая больница"</t>
  </si>
  <si>
    <t>01.12.2012 по 31.12.2013</t>
  </si>
  <si>
    <t>Постановление управления энергетики и тарифов от 26.10.2012 №45/1</t>
  </si>
  <si>
    <t>2012 год</t>
  </si>
  <si>
    <t>2013 год</t>
  </si>
  <si>
    <t>Постановление управления энергетики и тарифов от 30.11.2012 №51/14</t>
  </si>
  <si>
    <t>Постановление управления энергетики и тарифов от 30.11.2012 №51/13</t>
  </si>
  <si>
    <t>Постановление управления энергетики и тарифов от 30.11.2012 №51/11</t>
  </si>
  <si>
    <t>Постановление управления энергетики и тарифов от 30.11.2012 №51/4</t>
  </si>
  <si>
    <t>Постановление управления энергетики и тарифов от 30.11.2012 №51/6</t>
  </si>
  <si>
    <t>Постановление управления энергетики и тарифов от 30.11.2012 №51/16</t>
  </si>
  <si>
    <t>01.01.2013 по 31.12.2013</t>
  </si>
  <si>
    <t>Постановление управления энергетики и тарифов от 23.11.2012 №50/8</t>
  </si>
  <si>
    <t>Постановление управления энергетики и тарифов от 23.11.2012 № 50/18</t>
  </si>
  <si>
    <t>01.08.2011 по 31.07.2012</t>
  </si>
  <si>
    <t>Постановление управления энергетик и тарифов от 30.06.2011 №30/1</t>
  </si>
  <si>
    <t>ОАО "Славянка"</t>
  </si>
  <si>
    <t>01.02.2013 по 31.01.2014</t>
  </si>
  <si>
    <t>Постановление управления энергетики  и тарифов ЛО от 21.012.2012 №55/11</t>
  </si>
  <si>
    <r>
      <t>ОАО</t>
    </r>
    <r>
      <rPr>
        <sz val="10"/>
        <rFont val="Arial Cyr"/>
        <family val="0"/>
      </rPr>
      <t xml:space="preserve"> "ЛГЭК"</t>
    </r>
  </si>
  <si>
    <t>Постановление администрации города Липецка от 30.11.2009 №1017</t>
  </si>
  <si>
    <t>01.02.2013 по 30.06.2013</t>
  </si>
  <si>
    <t>01.07.2013 по 31.01.2014</t>
  </si>
  <si>
    <t>Постановление управления энергетики и тарифов ЛО от 25.12.2012 57/1</t>
  </si>
  <si>
    <t>Постановление управления энергетики и тарифов ЛО от 25.12.2012 57/2</t>
  </si>
  <si>
    <t>МУП "Пушкино" Пушкинского сельсовета Добринского района</t>
  </si>
  <si>
    <t>Постановление управления энергетики и тарифов ЛО от 21.12.2012 №55/10</t>
  </si>
  <si>
    <t>МУП ЖКХ "Трубетчинское"</t>
  </si>
  <si>
    <t>Постановление управления энергетики и тарифов ЛО от 25.12.2012 №57/5</t>
  </si>
  <si>
    <t>Постановление управления энергетики и тарифов ЛО от 21.12.2012 №55/8</t>
  </si>
  <si>
    <t>ООО "Строитель" ( с 01.11 2012 услуги не оказывает)</t>
  </si>
  <si>
    <t>Постановление управления энергетики и тарифов ЛО от 23.11.2012 №50/10</t>
  </si>
  <si>
    <t>ООО "ПФ Силан"               (питьевая вода)</t>
  </si>
  <si>
    <t>Постановление управления энергетики и тарифов от 18.11.2011 №54/5</t>
  </si>
  <si>
    <t>ООО "ПФ Силан"                                  (техническая вода)</t>
  </si>
  <si>
    <t>Постановление управления энергетики и тарифов от 18.11.2011 №54/6</t>
  </si>
  <si>
    <t>с 01.07.2011 по 30.11.2011</t>
  </si>
  <si>
    <t>Постановление управления энергетики и тарифов от 31.05.2011 № 25/1, внесение изменений от 28.10.2011 №50/8</t>
  </si>
  <si>
    <t>с 01.12.2011по 30.06.2012</t>
  </si>
  <si>
    <t>ООО "Данковводоканал"</t>
  </si>
  <si>
    <t>ООО "Водоканал", г. Задонск</t>
  </si>
  <si>
    <t>Постановление управления энергетики и тарифов ЛО от 21.12.2012 №55/4</t>
  </si>
  <si>
    <t>Постановление управления энергетики и тарифов ЛО от 25.12.2012 №57/16</t>
  </si>
  <si>
    <t>01.04.2013 по 30.06.2013</t>
  </si>
  <si>
    <t>01.07.2013 по 31.03.2014</t>
  </si>
  <si>
    <t>15.03.2013 по 31.03.2014</t>
  </si>
  <si>
    <t>Постановление управления энергетики и тарифов ЛО от 25.12.2012 57/6</t>
  </si>
  <si>
    <t>15.09.2011 по 14.09.2012</t>
  </si>
  <si>
    <t>Постановление управления энергетик и тарифов Липецкой области от 12.08.2011 №36/2</t>
  </si>
  <si>
    <t>ОГУП "Региональная компания водоснабжения и водоотведения" на территории сельских поселений Борисовского, Больше-Хомутецкого, Добровского, Екатериновского, Замартыновского, Кореневщинского, Кривецкого, Панинского, Поройского, Преображеновского сельсоветов</t>
  </si>
  <si>
    <t>Постановление управления энергетики и тарифов ЛО от 25.12.2012 №57/8</t>
  </si>
  <si>
    <t xml:space="preserve">ОГУП "Региональная компания водоснабжения и водоотведения" </t>
  </si>
  <si>
    <r>
      <t xml:space="preserve">ООО "Жилищно-коммунальная компания" </t>
    </r>
    <r>
      <rPr>
        <sz val="10"/>
        <color indexed="10"/>
        <rFont val="Arial Cyr"/>
        <family val="0"/>
      </rPr>
      <t>(с 01.02.2013 года услуги не оказывает)</t>
    </r>
  </si>
  <si>
    <t>01.07,2013 по 31.01.2014</t>
  </si>
  <si>
    <t>19.04.2012 по 30.04.2014</t>
  </si>
  <si>
    <t>Постановление управления энергетики и тарифов ЛО от 25.12.2012 №57/11</t>
  </si>
  <si>
    <t>ООО "Водоканал", г. Усмань</t>
  </si>
  <si>
    <t>Постановление управления энергетики и тарифов ЛО от 21.12.2012 №55/6</t>
  </si>
  <si>
    <t>Постановление управления энергетики и тарифов ЛО от 21.12.2012 №55/1</t>
  </si>
  <si>
    <t xml:space="preserve"> на 01.01.13г.</t>
  </si>
  <si>
    <t>01.05.2013 по 30.06.2013</t>
  </si>
  <si>
    <t>01.07.2013 по 30.04.2014</t>
  </si>
  <si>
    <t>Постановление управления энергетики и тарифов ЛО от 29.03.2013 №9/6</t>
  </si>
  <si>
    <t>Елецкий территориалный участок ЮВД - ф-л ОАО "РЖД"</t>
  </si>
  <si>
    <t>постановление управления энергетики и тарифов ЛО от 29.03.2013 №9/8</t>
  </si>
  <si>
    <t>01.06.2013 по 31.05.2014</t>
  </si>
  <si>
    <t>Постановление управления энергетики и тарифов ЛО от 26.04.2013 №14/4</t>
  </si>
  <si>
    <t>Постановление управления энергетики и тарифов ЛО от 26.04.2013 №14/2</t>
  </si>
  <si>
    <t>01.06.2013 по 30.06.2013</t>
  </si>
  <si>
    <t>01.07.2013 по 31.05.2014</t>
  </si>
  <si>
    <t>Постановление управления энергетики и тарифов ЛО от 26.04.2013 №14/3</t>
  </si>
  <si>
    <t>Постановление управления энергетики и тарифов ЛО от 26.04.2013 №14/5</t>
  </si>
  <si>
    <t>Постановление управления энергетики и тарифов ЛО от 26.04.2013 №14/6</t>
  </si>
  <si>
    <t>01.07.2013 по 30.06.2014</t>
  </si>
  <si>
    <t>Постановление управления энергетики и тарифов Липецкой области от 31.05.2013 №19/3</t>
  </si>
  <si>
    <t>Постановление управления энергетики тарифов от 26.10.2012 №45/2</t>
  </si>
  <si>
    <t>Постановление управления энергетики и тарифов ЛО от  28.06.2013 №23/3</t>
  </si>
  <si>
    <t>01.08.2013 по 31.07.2014</t>
  </si>
  <si>
    <t>ЗАО работников "НП "Водоканал"</t>
  </si>
  <si>
    <t>01.10.2013 по 30.06.2014</t>
  </si>
  <si>
    <t>01.07.2014 по 31.12.2014</t>
  </si>
  <si>
    <t>Постановление управления энергетики и тарифов от 23.08.2013 №31/5</t>
  </si>
  <si>
    <t>Постановление управления энергетики и тарифов ЛО от 23.08.2013 №31/2</t>
  </si>
  <si>
    <t xml:space="preserve"> на 01.07.13г.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</si>
</sst>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mmm/yyyy"/>
    <numFmt numFmtId="169" formatCode="0.000000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6"/>
      <color indexed="10"/>
      <name val="Arial Cyr"/>
      <family val="0"/>
    </font>
    <font>
      <sz val="3.5"/>
      <color indexed="10"/>
      <name val="Arial Cyr"/>
      <family val="0"/>
    </font>
    <font>
      <sz val="9"/>
      <color indexed="10"/>
      <name val="Arial Cyr"/>
      <family val="0"/>
    </font>
    <font>
      <sz val="8.5"/>
      <color indexed="8"/>
      <name val="Arial Cyr"/>
      <family val="0"/>
    </font>
    <font>
      <b/>
      <sz val="9.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 Cyr"/>
      <family val="0"/>
    </font>
    <font>
      <b/>
      <sz val="13.75"/>
      <color indexed="8"/>
      <name val="Arial Cyr"/>
      <family val="0"/>
    </font>
    <font>
      <sz val="5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6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wrapText="1"/>
    </xf>
    <xf numFmtId="0" fontId="0" fillId="0" borderId="27" xfId="0" applyBorder="1" applyAlignment="1">
      <alignment wrapText="1"/>
    </xf>
    <xf numFmtId="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34" xfId="0" applyBorder="1" applyAlignment="1">
      <alignment horizontal="center" wrapText="1"/>
    </xf>
    <xf numFmtId="0" fontId="3" fillId="0" borderId="35" xfId="0" applyFont="1" applyBorder="1" applyAlignment="1">
      <alignment horizontal="right" wrapText="1"/>
    </xf>
    <xf numFmtId="0" fontId="0" fillId="0" borderId="36" xfId="0" applyBorder="1" applyAlignment="1">
      <alignment wrapText="1"/>
    </xf>
    <xf numFmtId="2" fontId="0" fillId="0" borderId="31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1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37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33" borderId="19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5" fillId="33" borderId="22" xfId="0" applyFont="1" applyFill="1" applyBorder="1" applyAlignment="1">
      <alignment/>
    </xf>
    <xf numFmtId="0" fontId="0" fillId="0" borderId="42" xfId="0" applyBorder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2" fontId="12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14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22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 wrapText="1"/>
    </xf>
    <xf numFmtId="0" fontId="11" fillId="0" borderId="17" xfId="0" applyFont="1" applyFill="1" applyBorder="1" applyAlignment="1">
      <alignment/>
    </xf>
    <xf numFmtId="0" fontId="11" fillId="0" borderId="4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Alignment="1">
      <alignment/>
    </xf>
    <xf numFmtId="0" fontId="5" fillId="33" borderId="5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51" xfId="0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33" borderId="50" xfId="0" applyFill="1" applyBorder="1" applyAlignment="1">
      <alignment/>
    </xf>
    <xf numFmtId="0" fontId="0" fillId="0" borderId="3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30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0" fillId="33" borderId="22" xfId="0" applyFill="1" applyBorder="1" applyAlignment="1">
      <alignment horizontal="left" wrapText="1"/>
    </xf>
    <xf numFmtId="0" fontId="0" fillId="0" borderId="22" xfId="0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3" fillId="0" borderId="50" xfId="0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33" borderId="55" xfId="0" applyFill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33" borderId="56" xfId="0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8" xfId="0" applyBorder="1" applyAlignment="1">
      <alignment wrapText="1"/>
    </xf>
    <xf numFmtId="0" fontId="0" fillId="0" borderId="56" xfId="0" applyBorder="1" applyAlignment="1">
      <alignment wrapText="1"/>
    </xf>
    <xf numFmtId="14" fontId="0" fillId="0" borderId="54" xfId="0" applyNumberFormat="1" applyFont="1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14" fontId="0" fillId="0" borderId="54" xfId="0" applyNumberFormat="1" applyFill="1" applyBorder="1" applyAlignment="1">
      <alignment horizontal="center" wrapText="1"/>
    </xf>
    <xf numFmtId="14" fontId="0" fillId="0" borderId="49" xfId="0" applyNumberFormat="1" applyBorder="1" applyAlignment="1">
      <alignment horizontal="center" wrapText="1"/>
    </xf>
    <xf numFmtId="14" fontId="0" fillId="0" borderId="54" xfId="0" applyNumberFormat="1" applyBorder="1" applyAlignment="1">
      <alignment horizontal="center" wrapText="1"/>
    </xf>
    <xf numFmtId="14" fontId="0" fillId="0" borderId="59" xfId="0" applyNumberFormat="1" applyBorder="1" applyAlignment="1">
      <alignment horizontal="center" wrapText="1"/>
    </xf>
    <xf numFmtId="14" fontId="0" fillId="0" borderId="56" xfId="0" applyNumberForma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0" fillId="0" borderId="59" xfId="0" applyBorder="1" applyAlignment="1">
      <alignment horizontal="center" wrapText="1"/>
    </xf>
    <xf numFmtId="0" fontId="0" fillId="0" borderId="59" xfId="0" applyFont="1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59" xfId="0" applyBorder="1" applyAlignment="1">
      <alignment wrapText="1"/>
    </xf>
    <xf numFmtId="0" fontId="0" fillId="0" borderId="49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14" fontId="0" fillId="0" borderId="59" xfId="0" applyNumberForma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14" fontId="0" fillId="0" borderId="51" xfId="0" applyNumberForma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0" fillId="0" borderId="6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47" xfId="0" applyBorder="1" applyAlignment="1">
      <alignment/>
    </xf>
    <xf numFmtId="0" fontId="0" fillId="0" borderId="26" xfId="0" applyBorder="1" applyAlignment="1">
      <alignment/>
    </xf>
    <xf numFmtId="0" fontId="0" fillId="33" borderId="64" xfId="0" applyFill="1" applyBorder="1" applyAlignment="1">
      <alignment/>
    </xf>
    <xf numFmtId="0" fontId="0" fillId="0" borderId="48" xfId="0" applyBorder="1" applyAlignment="1">
      <alignment/>
    </xf>
    <xf numFmtId="0" fontId="0" fillId="0" borderId="65" xfId="0" applyBorder="1" applyAlignment="1">
      <alignment/>
    </xf>
    <xf numFmtId="2" fontId="0" fillId="0" borderId="66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0" fillId="33" borderId="47" xfId="0" applyFill="1" applyBorder="1" applyAlignment="1">
      <alignment/>
    </xf>
    <xf numFmtId="2" fontId="0" fillId="0" borderId="48" xfId="0" applyNumberFormat="1" applyBorder="1" applyAlignment="1">
      <alignment/>
    </xf>
    <xf numFmtId="0" fontId="0" fillId="0" borderId="67" xfId="0" applyBorder="1" applyAlignment="1">
      <alignment/>
    </xf>
    <xf numFmtId="2" fontId="0" fillId="0" borderId="63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65" xfId="0" applyFont="1" applyFill="1" applyBorder="1" applyAlignment="1">
      <alignment/>
    </xf>
    <xf numFmtId="0" fontId="1" fillId="0" borderId="65" xfId="0" applyFont="1" applyFill="1" applyBorder="1" applyAlignment="1">
      <alignment horizontal="right"/>
    </xf>
    <xf numFmtId="2" fontId="0" fillId="0" borderId="39" xfId="0" applyNumberFormat="1" applyBorder="1" applyAlignment="1">
      <alignment/>
    </xf>
    <xf numFmtId="2" fontId="0" fillId="0" borderId="47" xfId="0" applyNumberFormat="1" applyBorder="1" applyAlignment="1">
      <alignment horizontal="center" vertical="center"/>
    </xf>
    <xf numFmtId="0" fontId="1" fillId="0" borderId="27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1" fillId="0" borderId="27" xfId="0" applyFont="1" applyFill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  <xf numFmtId="0" fontId="0" fillId="0" borderId="39" xfId="0" applyFont="1" applyFill="1" applyBorder="1" applyAlignment="1">
      <alignment/>
    </xf>
    <xf numFmtId="2" fontId="1" fillId="0" borderId="27" xfId="0" applyNumberFormat="1" applyFont="1" applyBorder="1" applyAlignment="1">
      <alignment horizontal="right"/>
    </xf>
    <xf numFmtId="2" fontId="1" fillId="0" borderId="35" xfId="0" applyNumberFormat="1" applyFont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9" xfId="0" applyFont="1" applyBorder="1" applyAlignment="1">
      <alignment horizontal="center" wrapText="1"/>
    </xf>
    <xf numFmtId="0" fontId="0" fillId="0" borderId="28" xfId="0" applyFill="1" applyBorder="1" applyAlignment="1">
      <alignment/>
    </xf>
    <xf numFmtId="0" fontId="0" fillId="0" borderId="64" xfId="0" applyBorder="1" applyAlignment="1">
      <alignment/>
    </xf>
    <xf numFmtId="0" fontId="1" fillId="0" borderId="25" xfId="0" applyFont="1" applyBorder="1" applyAlignment="1">
      <alignment horizontal="right" wrapText="1"/>
    </xf>
    <xf numFmtId="0" fontId="0" fillId="0" borderId="39" xfId="0" applyFill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63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68" xfId="0" applyBorder="1" applyAlignment="1">
      <alignment horizontal="center" wrapText="1"/>
    </xf>
    <xf numFmtId="0" fontId="0" fillId="33" borderId="69" xfId="0" applyFill="1" applyBorder="1" applyAlignment="1">
      <alignment wrapText="1"/>
    </xf>
    <xf numFmtId="0" fontId="0" fillId="0" borderId="70" xfId="0" applyBorder="1" applyAlignment="1">
      <alignment horizontal="center" vertical="center" wrapText="1"/>
    </xf>
    <xf numFmtId="0" fontId="0" fillId="33" borderId="68" xfId="0" applyFill="1" applyBorder="1" applyAlignment="1">
      <alignment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0" xfId="0" applyBorder="1" applyAlignment="1">
      <alignment vertical="center" wrapText="1"/>
    </xf>
    <xf numFmtId="0" fontId="0" fillId="0" borderId="70" xfId="0" applyFill="1" applyBorder="1" applyAlignment="1">
      <alignment wrapText="1"/>
    </xf>
    <xf numFmtId="0" fontId="0" fillId="0" borderId="70" xfId="0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33" borderId="69" xfId="0" applyFill="1" applyBorder="1" applyAlignment="1">
      <alignment/>
    </xf>
    <xf numFmtId="0" fontId="0" fillId="0" borderId="73" xfId="0" applyBorder="1" applyAlignment="1">
      <alignment wrapText="1"/>
    </xf>
    <xf numFmtId="0" fontId="0" fillId="33" borderId="68" xfId="0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15" fillId="0" borderId="50" xfId="0" applyFont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65" xfId="0" applyFont="1" applyBorder="1" applyAlignment="1">
      <alignment/>
    </xf>
    <xf numFmtId="2" fontId="0" fillId="0" borderId="66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66" xfId="0" applyFont="1" applyBorder="1" applyAlignment="1">
      <alignment/>
    </xf>
    <xf numFmtId="2" fontId="0" fillId="0" borderId="48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2" fontId="0" fillId="0" borderId="38" xfId="0" applyNumberFormat="1" applyBorder="1" applyAlignment="1">
      <alignment horizontal="center" vertical="center"/>
    </xf>
    <xf numFmtId="0" fontId="11" fillId="0" borderId="32" xfId="0" applyFont="1" applyFill="1" applyBorder="1" applyAlignment="1">
      <alignment/>
    </xf>
    <xf numFmtId="0" fontId="12" fillId="0" borderId="35" xfId="0" applyFont="1" applyBorder="1" applyAlignment="1">
      <alignment horizontal="right" wrapText="1"/>
    </xf>
    <xf numFmtId="0" fontId="0" fillId="0" borderId="3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0" fillId="33" borderId="75" xfId="0" applyFill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0" borderId="74" xfId="0" applyFont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62" xfId="0" applyFont="1" applyBorder="1" applyAlignment="1">
      <alignment horizontal="center" wrapText="1"/>
    </xf>
    <xf numFmtId="14" fontId="0" fillId="0" borderId="60" xfId="0" applyNumberFormat="1" applyBorder="1" applyAlignment="1">
      <alignment horizontal="center" wrapText="1"/>
    </xf>
    <xf numFmtId="14" fontId="0" fillId="0" borderId="61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60" xfId="0" applyBorder="1" applyAlignment="1">
      <alignment wrapText="1"/>
    </xf>
    <xf numFmtId="0" fontId="0" fillId="0" borderId="60" xfId="0" applyFont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11" fillId="0" borderId="74" xfId="0" applyFont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14" fontId="0" fillId="0" borderId="62" xfId="0" applyNumberFormat="1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61" xfId="0" applyBorder="1" applyAlignment="1">
      <alignment wrapText="1"/>
    </xf>
    <xf numFmtId="0" fontId="0" fillId="0" borderId="76" xfId="0" applyFont="1" applyBorder="1" applyAlignment="1">
      <alignment horizontal="center" vertical="center" wrapText="1"/>
    </xf>
    <xf numFmtId="14" fontId="0" fillId="0" borderId="24" xfId="0" applyNumberFormat="1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11" fillId="0" borderId="62" xfId="0" applyFont="1" applyFill="1" applyBorder="1" applyAlignment="1">
      <alignment horizontal="center" wrapText="1"/>
    </xf>
    <xf numFmtId="0" fontId="0" fillId="0" borderId="30" xfId="0" applyFont="1" applyBorder="1" applyAlignment="1">
      <alignment wrapText="1"/>
    </xf>
    <xf numFmtId="0" fontId="0" fillId="0" borderId="50" xfId="0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Font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 wrapText="1"/>
    </xf>
    <xf numFmtId="2" fontId="0" fillId="0" borderId="3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50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33" borderId="77" xfId="0" applyFill="1" applyBorder="1" applyAlignment="1">
      <alignment wrapText="1"/>
    </xf>
    <xf numFmtId="0" fontId="0" fillId="33" borderId="78" xfId="0" applyFill="1" applyBorder="1" applyAlignment="1">
      <alignment/>
    </xf>
    <xf numFmtId="0" fontId="0" fillId="33" borderId="79" xfId="0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82" xfId="0" applyFill="1" applyBorder="1" applyAlignment="1">
      <alignment horizontal="center" wrapText="1"/>
    </xf>
    <xf numFmtId="0" fontId="0" fillId="33" borderId="78" xfId="0" applyFill="1" applyBorder="1" applyAlignment="1">
      <alignment wrapText="1"/>
    </xf>
    <xf numFmtId="0" fontId="0" fillId="0" borderId="4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2" fontId="0" fillId="0" borderId="66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83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5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8" xfId="0" applyBorder="1" applyAlignment="1">
      <alignment horizontal="center" wrapText="1" shrinkToFit="1"/>
    </xf>
    <xf numFmtId="0" fontId="0" fillId="0" borderId="22" xfId="0" applyBorder="1" applyAlignment="1">
      <alignment horizontal="center" wrapText="1" shrinkToFit="1"/>
    </xf>
    <xf numFmtId="0" fontId="0" fillId="0" borderId="30" xfId="0" applyBorder="1" applyAlignment="1">
      <alignment horizontal="center" wrapText="1" shrinkToFit="1"/>
    </xf>
    <xf numFmtId="0" fontId="0" fillId="0" borderId="58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8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7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2" fontId="0" fillId="0" borderId="33" xfId="0" applyNumberFormat="1" applyBorder="1" applyAlignment="1">
      <alignment horizontal="center"/>
    </xf>
    <xf numFmtId="0" fontId="0" fillId="0" borderId="71" xfId="0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right"/>
    </xf>
    <xf numFmtId="0" fontId="0" fillId="0" borderId="30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2" fontId="0" fillId="0" borderId="83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84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50" xfId="0" applyFont="1" applyFill="1" applyBorder="1" applyAlignment="1">
      <alignment horizontal="center" wrapText="1"/>
    </xf>
    <xf numFmtId="0" fontId="0" fillId="0" borderId="6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8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4" fontId="0" fillId="0" borderId="76" xfId="0" applyNumberFormat="1" applyBorder="1" applyAlignment="1">
      <alignment horizontal="center" wrapText="1"/>
    </xf>
    <xf numFmtId="14" fontId="0" fillId="0" borderId="24" xfId="0" applyNumberForma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Font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 shrinkToFit="1"/>
    </xf>
    <xf numFmtId="0" fontId="0" fillId="0" borderId="22" xfId="0" applyFill="1" applyBorder="1" applyAlignment="1">
      <alignment horizontal="center" wrapText="1" shrinkToFit="1"/>
    </xf>
    <xf numFmtId="0" fontId="0" fillId="0" borderId="30" xfId="0" applyFill="1" applyBorder="1" applyAlignment="1">
      <alignment horizontal="center" wrapText="1" shrinkToFit="1"/>
    </xf>
    <xf numFmtId="0" fontId="3" fillId="0" borderId="7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0" fillId="0" borderId="6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6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8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8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5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14" fontId="0" fillId="0" borderId="58" xfId="0" applyNumberFormat="1" applyBorder="1" applyAlignment="1">
      <alignment horizontal="center" vertical="center" wrapText="1"/>
    </xf>
    <xf numFmtId="14" fontId="0" fillId="0" borderId="5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0" fillId="0" borderId="7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8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7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84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66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8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Тарифы для населения на холодную воду по состоянию на 01.07.2013
</a:t>
            </a:r>
          </a:p>
        </c:rich>
      </c:tx>
      <c:layout>
        <c:manualLayout>
          <c:xMode val="factor"/>
          <c:yMode val="factor"/>
          <c:x val="0.021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25"/>
          <c:w val="0.98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'ВС население'!#REF!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'ВС население'!$A$4:$A$23</c:f>
              <c:strCache/>
            </c:strRef>
          </c:cat>
          <c:val>
            <c:numRef>
              <c:f>'ВС население'!$C$4:$C$23</c:f>
              <c:numCache/>
            </c:numRef>
          </c:val>
        </c:ser>
        <c:axId val="47659214"/>
        <c:axId val="26279743"/>
      </c:bar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руб./куб.м</a:t>
                </a:r>
              </a:p>
            </c:rich>
          </c:tx>
          <c:layout>
            <c:manualLayout>
              <c:xMode val="factor"/>
              <c:yMode val="factor"/>
              <c:x val="0.05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2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0.71525</cdr:x>
      <cdr:y>0.11275</cdr:y>
    </cdr:from>
    <cdr:to>
      <cdr:x>0.983</cdr:x>
      <cdr:y>0.1435</cdr:y>
    </cdr:to>
    <cdr:sp>
      <cdr:nvSpPr>
        <cdr:cNvPr id="1" name="Text Box 6"/>
        <cdr:cNvSpPr txBox="1">
          <a:spLocks noChangeArrowheads="1"/>
        </cdr:cNvSpPr>
      </cdr:nvSpPr>
      <cdr:spPr>
        <a:xfrm>
          <a:off x="4086225" y="476250"/>
          <a:ext cx="1533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0.15725</cdr:y>
    </cdr:from>
    <cdr:to>
      <cdr:x>0.99825</cdr:x>
      <cdr:y>0.1955</cdr:y>
    </cdr:to>
    <cdr:sp fLocksText="0">
      <cdr:nvSpPr>
        <cdr:cNvPr id="2" name="Text Box 8"/>
        <cdr:cNvSpPr txBox="1">
          <a:spLocks noChangeArrowheads="1"/>
        </cdr:cNvSpPr>
      </cdr:nvSpPr>
      <cdr:spPr>
        <a:xfrm>
          <a:off x="4086225" y="657225"/>
          <a:ext cx="1619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38100</xdr:rowOff>
    </xdr:from>
    <xdr:to>
      <xdr:col>12</xdr:col>
      <xdr:colOff>581025</xdr:colOff>
      <xdr:row>23</xdr:row>
      <xdr:rowOff>9525</xdr:rowOff>
    </xdr:to>
    <xdr:graphicFrame>
      <xdr:nvGraphicFramePr>
        <xdr:cNvPr id="1" name="Диаграмма 1"/>
        <xdr:cNvGraphicFramePr/>
      </xdr:nvGraphicFramePr>
      <xdr:xfrm>
        <a:off x="4438650" y="38100"/>
        <a:ext cx="57245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37"/>
  <sheetViews>
    <sheetView view="pageBreakPreview" zoomScale="75" zoomScaleSheetLayoutView="75" zoomScalePageLayoutView="0" workbookViewId="0" topLeftCell="D125">
      <selection activeCell="P137" sqref="P137"/>
    </sheetView>
  </sheetViews>
  <sheetFormatPr defaultColWidth="9.00390625" defaultRowHeight="12.75"/>
  <cols>
    <col min="1" max="1" width="3.375" style="0" customWidth="1"/>
    <col min="2" max="2" width="25.375" style="24" customWidth="1"/>
    <col min="3" max="3" width="32.75390625" style="0" customWidth="1"/>
    <col min="4" max="4" width="12.25390625" style="0" customWidth="1"/>
    <col min="5" max="5" width="14.00390625" style="0" customWidth="1"/>
    <col min="6" max="6" width="13.75390625" style="0" customWidth="1"/>
    <col min="7" max="7" width="9.00390625" style="0" customWidth="1"/>
    <col min="8" max="8" width="15.875" style="1" customWidth="1"/>
    <col min="9" max="9" width="32.125" style="0" customWidth="1"/>
    <col min="10" max="10" width="32.75390625" style="0" customWidth="1"/>
    <col min="11" max="11" width="12.25390625" style="0" customWidth="1"/>
    <col min="12" max="12" width="14.00390625" style="0" customWidth="1"/>
    <col min="13" max="13" width="13.75390625" style="0" customWidth="1"/>
    <col min="14" max="14" width="9.00390625" style="0" customWidth="1"/>
    <col min="15" max="15" width="15.875" style="1" customWidth="1"/>
    <col min="16" max="16" width="32.125" style="0" customWidth="1"/>
  </cols>
  <sheetData>
    <row r="1" ht="8.25" customHeight="1"/>
    <row r="2" ht="8.25" customHeight="1"/>
    <row r="3" ht="8.25" customHeight="1"/>
    <row r="4" spans="1:16" ht="12.75" customHeight="1">
      <c r="A4" s="510"/>
      <c r="B4" s="1"/>
      <c r="C4" s="499" t="s">
        <v>67</v>
      </c>
      <c r="D4" s="499"/>
      <c r="E4" s="499"/>
      <c r="F4" s="499"/>
      <c r="G4" s="499"/>
      <c r="H4" s="499"/>
      <c r="I4" s="499"/>
      <c r="J4" s="498"/>
      <c r="K4" s="498"/>
      <c r="L4" s="498"/>
      <c r="M4" s="498"/>
      <c r="N4" s="498"/>
      <c r="O4" s="498"/>
      <c r="P4" s="498"/>
    </row>
    <row r="5" spans="1:16" s="2" customFormat="1" ht="10.5" customHeight="1">
      <c r="A5" s="510"/>
      <c r="B5" s="1"/>
      <c r="C5" s="499"/>
      <c r="D5" s="499"/>
      <c r="E5" s="499"/>
      <c r="F5" s="499"/>
      <c r="G5" s="499"/>
      <c r="H5" s="499"/>
      <c r="I5" s="499"/>
      <c r="J5" s="498"/>
      <c r="K5" s="498"/>
      <c r="L5" s="498"/>
      <c r="M5" s="498"/>
      <c r="N5" s="498"/>
      <c r="O5" s="498"/>
      <c r="P5" s="498"/>
    </row>
    <row r="6" spans="3:16" ht="26.25" customHeight="1" thickBot="1">
      <c r="C6" s="24"/>
      <c r="D6" s="498" t="s">
        <v>168</v>
      </c>
      <c r="E6" s="498"/>
      <c r="F6" s="498"/>
      <c r="G6" s="498"/>
      <c r="H6" s="498"/>
      <c r="I6" s="498"/>
      <c r="J6" s="498" t="s">
        <v>169</v>
      </c>
      <c r="K6" s="498"/>
      <c r="L6" s="498"/>
      <c r="M6" s="498"/>
      <c r="N6" s="498"/>
      <c r="O6" s="498"/>
      <c r="P6" s="498"/>
    </row>
    <row r="7" spans="1:16" ht="18" customHeight="1">
      <c r="A7" s="429" t="s">
        <v>5</v>
      </c>
      <c r="B7" s="508" t="s">
        <v>90</v>
      </c>
      <c r="C7" s="486" t="s">
        <v>4</v>
      </c>
      <c r="D7" s="501" t="s">
        <v>57</v>
      </c>
      <c r="E7" s="502"/>
      <c r="F7" s="502"/>
      <c r="G7" s="503"/>
      <c r="H7" s="506" t="s">
        <v>3</v>
      </c>
      <c r="I7" s="504" t="s">
        <v>46</v>
      </c>
      <c r="J7" s="486" t="s">
        <v>4</v>
      </c>
      <c r="K7" s="501" t="s">
        <v>57</v>
      </c>
      <c r="L7" s="502"/>
      <c r="M7" s="502"/>
      <c r="N7" s="503"/>
      <c r="O7" s="500" t="s">
        <v>3</v>
      </c>
      <c r="P7" s="486" t="s">
        <v>46</v>
      </c>
    </row>
    <row r="8" spans="1:16" ht="30" customHeight="1" thickBot="1">
      <c r="A8" s="476"/>
      <c r="B8" s="509"/>
      <c r="C8" s="488"/>
      <c r="D8" s="36" t="s">
        <v>0</v>
      </c>
      <c r="E8" s="37" t="s">
        <v>2</v>
      </c>
      <c r="F8" s="44" t="s">
        <v>1</v>
      </c>
      <c r="G8" s="45"/>
      <c r="H8" s="507"/>
      <c r="I8" s="505"/>
      <c r="J8" s="488"/>
      <c r="K8" s="36" t="s">
        <v>0</v>
      </c>
      <c r="L8" s="37" t="s">
        <v>2</v>
      </c>
      <c r="M8" s="44" t="s">
        <v>1</v>
      </c>
      <c r="N8" s="45"/>
      <c r="O8" s="492"/>
      <c r="P8" s="488"/>
    </row>
    <row r="9" spans="1:16" ht="30" customHeight="1">
      <c r="A9" s="598">
        <v>1</v>
      </c>
      <c r="B9" s="599" t="s">
        <v>91</v>
      </c>
      <c r="C9" s="425" t="s">
        <v>6</v>
      </c>
      <c r="D9" s="162">
        <v>27</v>
      </c>
      <c r="E9" s="32">
        <v>27</v>
      </c>
      <c r="F9" s="32">
        <v>27</v>
      </c>
      <c r="G9" s="163" t="s">
        <v>54</v>
      </c>
      <c r="H9" s="128" t="s">
        <v>121</v>
      </c>
      <c r="I9" s="390" t="s">
        <v>120</v>
      </c>
      <c r="J9" s="513" t="s">
        <v>6</v>
      </c>
      <c r="K9" s="403">
        <v>30.15</v>
      </c>
      <c r="L9" s="405">
        <v>30.15</v>
      </c>
      <c r="M9" s="405">
        <v>30.15</v>
      </c>
      <c r="N9" s="519" t="s">
        <v>61</v>
      </c>
      <c r="O9" s="429" t="s">
        <v>230</v>
      </c>
      <c r="P9" s="385" t="s">
        <v>232</v>
      </c>
    </row>
    <row r="10" spans="1:16" ht="30" customHeight="1">
      <c r="A10" s="425"/>
      <c r="B10" s="600"/>
      <c r="C10" s="425"/>
      <c r="D10" s="164">
        <v>28.62</v>
      </c>
      <c r="E10" s="3">
        <v>28.62</v>
      </c>
      <c r="F10" s="3">
        <v>28.62</v>
      </c>
      <c r="G10" s="165" t="s">
        <v>54</v>
      </c>
      <c r="H10" s="128" t="s">
        <v>75</v>
      </c>
      <c r="I10" s="390"/>
      <c r="J10" s="513"/>
      <c r="K10" s="382"/>
      <c r="L10" s="604"/>
      <c r="M10" s="604"/>
      <c r="N10" s="520"/>
      <c r="O10" s="385"/>
      <c r="P10" s="385"/>
    </row>
    <row r="11" spans="1:16" ht="26.25" thickBot="1">
      <c r="A11" s="426"/>
      <c r="B11" s="601"/>
      <c r="C11" s="426"/>
      <c r="D11" s="166">
        <v>30.15</v>
      </c>
      <c r="E11" s="5">
        <v>30.15</v>
      </c>
      <c r="F11" s="5">
        <v>30.15</v>
      </c>
      <c r="G11" s="167" t="s">
        <v>54</v>
      </c>
      <c r="H11" s="128" t="s">
        <v>122</v>
      </c>
      <c r="I11" s="411"/>
      <c r="J11" s="514"/>
      <c r="K11" s="404"/>
      <c r="L11" s="406"/>
      <c r="M11" s="406"/>
      <c r="N11" s="521"/>
      <c r="O11" s="476"/>
      <c r="P11" s="476"/>
    </row>
    <row r="12" spans="1:16" ht="13.5" thickBot="1">
      <c r="A12" s="18"/>
      <c r="B12" s="60"/>
      <c r="C12" s="18"/>
      <c r="D12" s="168"/>
      <c r="E12" s="19"/>
      <c r="F12" s="19"/>
      <c r="G12" s="20"/>
      <c r="H12" s="129"/>
      <c r="I12" s="208"/>
      <c r="J12" s="18"/>
      <c r="K12" s="168"/>
      <c r="L12" s="19"/>
      <c r="M12" s="19"/>
      <c r="N12" s="20"/>
      <c r="O12" s="248"/>
      <c r="P12" s="116"/>
    </row>
    <row r="13" spans="1:16" ht="39.75" customHeight="1">
      <c r="A13" s="6">
        <v>2</v>
      </c>
      <c r="B13" s="465" t="s">
        <v>7</v>
      </c>
      <c r="C13" s="412" t="s">
        <v>19</v>
      </c>
      <c r="D13" s="169">
        <v>22.21</v>
      </c>
      <c r="E13" s="9">
        <v>22.21</v>
      </c>
      <c r="F13" s="9">
        <v>22.21</v>
      </c>
      <c r="G13" s="165" t="s">
        <v>54</v>
      </c>
      <c r="H13" s="128" t="s">
        <v>73</v>
      </c>
      <c r="I13" s="414" t="s">
        <v>81</v>
      </c>
      <c r="J13" s="515" t="s">
        <v>19</v>
      </c>
      <c r="K13" s="370">
        <v>24.79</v>
      </c>
      <c r="L13" s="372">
        <v>24.79</v>
      </c>
      <c r="M13" s="372">
        <v>24.79</v>
      </c>
      <c r="N13" s="610" t="s">
        <v>54</v>
      </c>
      <c r="O13" s="360" t="s">
        <v>135</v>
      </c>
      <c r="P13" s="511" t="s">
        <v>175</v>
      </c>
    </row>
    <row r="14" spans="1:16" ht="39.75" customHeight="1">
      <c r="A14" s="15"/>
      <c r="B14" s="466"/>
      <c r="C14" s="413"/>
      <c r="D14" s="164">
        <v>23.52</v>
      </c>
      <c r="E14" s="3">
        <v>23.52</v>
      </c>
      <c r="F14" s="3">
        <v>23.52</v>
      </c>
      <c r="G14" s="165" t="s">
        <v>54</v>
      </c>
      <c r="H14" s="128" t="s">
        <v>75</v>
      </c>
      <c r="I14" s="415"/>
      <c r="J14" s="516"/>
      <c r="K14" s="371"/>
      <c r="L14" s="373"/>
      <c r="M14" s="373"/>
      <c r="N14" s="375"/>
      <c r="O14" s="361"/>
      <c r="P14" s="512"/>
    </row>
    <row r="15" spans="1:16" ht="39.75" customHeight="1">
      <c r="A15" s="15"/>
      <c r="B15" s="466"/>
      <c r="C15" s="413"/>
      <c r="D15" s="166">
        <v>24.79</v>
      </c>
      <c r="E15" s="5">
        <v>24.79</v>
      </c>
      <c r="F15" s="5">
        <v>24.79</v>
      </c>
      <c r="G15" s="170" t="s">
        <v>54</v>
      </c>
      <c r="H15" s="130" t="s">
        <v>76</v>
      </c>
      <c r="I15" s="415"/>
      <c r="J15" s="516"/>
      <c r="K15" s="301">
        <v>25.09</v>
      </c>
      <c r="L15" s="303">
        <v>25.09</v>
      </c>
      <c r="M15" s="303">
        <v>25.09</v>
      </c>
      <c r="N15" s="300" t="s">
        <v>54</v>
      </c>
      <c r="O15" s="250" t="s">
        <v>161</v>
      </c>
      <c r="P15" s="361"/>
    </row>
    <row r="16" spans="1:16" ht="39.75" customHeight="1">
      <c r="A16" s="15"/>
      <c r="B16" s="466"/>
      <c r="C16" s="427" t="s">
        <v>9</v>
      </c>
      <c r="D16" s="164"/>
      <c r="E16" s="42">
        <f>30.55*1.18</f>
        <v>36.049</v>
      </c>
      <c r="F16" s="3"/>
      <c r="G16" s="165" t="s">
        <v>54</v>
      </c>
      <c r="H16" s="131" t="s">
        <v>73</v>
      </c>
      <c r="I16" s="430" t="s">
        <v>82</v>
      </c>
      <c r="J16" s="517" t="s">
        <v>9</v>
      </c>
      <c r="K16" s="518"/>
      <c r="L16" s="434">
        <v>40.33</v>
      </c>
      <c r="M16" s="434">
        <v>40.33</v>
      </c>
      <c r="N16" s="374" t="s">
        <v>54</v>
      </c>
      <c r="O16" s="511" t="s">
        <v>135</v>
      </c>
      <c r="P16" s="511" t="s">
        <v>174</v>
      </c>
    </row>
    <row r="17" spans="1:16" ht="39.75" customHeight="1">
      <c r="A17" s="15"/>
      <c r="B17" s="466"/>
      <c r="C17" s="413"/>
      <c r="D17" s="164"/>
      <c r="E17" s="42">
        <f>32.39*1.18</f>
        <v>38.2202</v>
      </c>
      <c r="F17" s="3"/>
      <c r="G17" s="165" t="s">
        <v>54</v>
      </c>
      <c r="H17" s="131" t="s">
        <v>75</v>
      </c>
      <c r="I17" s="430"/>
      <c r="J17" s="516"/>
      <c r="K17" s="371"/>
      <c r="L17" s="435"/>
      <c r="M17" s="435"/>
      <c r="N17" s="375"/>
      <c r="O17" s="361"/>
      <c r="P17" s="512"/>
    </row>
    <row r="18" spans="1:16" ht="25.5">
      <c r="A18" s="11"/>
      <c r="B18" s="466"/>
      <c r="C18" s="413"/>
      <c r="D18" s="171"/>
      <c r="E18" s="49">
        <f>34.18*1.18</f>
        <v>40.3324</v>
      </c>
      <c r="F18" s="49"/>
      <c r="G18" s="170" t="s">
        <v>54</v>
      </c>
      <c r="H18" s="132" t="s">
        <v>76</v>
      </c>
      <c r="I18" s="431"/>
      <c r="J18" s="516"/>
      <c r="K18" s="233"/>
      <c r="L18" s="81">
        <v>41.34</v>
      </c>
      <c r="M18" s="81">
        <v>41.34</v>
      </c>
      <c r="N18" s="232" t="s">
        <v>54</v>
      </c>
      <c r="O18" s="251" t="s">
        <v>161</v>
      </c>
      <c r="P18" s="512"/>
    </row>
    <row r="19" spans="1:16" ht="39" thickBot="1">
      <c r="A19" s="15"/>
      <c r="B19" s="602"/>
      <c r="C19" s="109"/>
      <c r="D19" s="172"/>
      <c r="E19" s="42"/>
      <c r="F19" s="42"/>
      <c r="G19" s="165"/>
      <c r="H19" s="131"/>
      <c r="I19" s="209"/>
      <c r="J19" s="333" t="s">
        <v>165</v>
      </c>
      <c r="K19" s="234">
        <v>7.52</v>
      </c>
      <c r="L19" s="84">
        <v>7.52</v>
      </c>
      <c r="M19" s="84">
        <v>7.52</v>
      </c>
      <c r="N19" s="230" t="s">
        <v>54</v>
      </c>
      <c r="O19" s="250" t="s">
        <v>166</v>
      </c>
      <c r="P19" s="226" t="s">
        <v>167</v>
      </c>
    </row>
    <row r="20" spans="1:16" ht="13.5" thickBot="1">
      <c r="A20" s="18"/>
      <c r="B20" s="94"/>
      <c r="C20" s="110"/>
      <c r="D20" s="173"/>
      <c r="E20" s="22"/>
      <c r="F20" s="22"/>
      <c r="G20" s="23"/>
      <c r="H20" s="133"/>
      <c r="I20" s="210"/>
      <c r="J20" s="110"/>
      <c r="K20" s="173"/>
      <c r="L20" s="22"/>
      <c r="M20" s="22"/>
      <c r="N20" s="23"/>
      <c r="O20" s="252"/>
      <c r="P20" s="120"/>
    </row>
    <row r="21" spans="1:16" ht="46.5" customHeight="1">
      <c r="A21" s="6">
        <v>3</v>
      </c>
      <c r="B21" s="465" t="s">
        <v>8</v>
      </c>
      <c r="C21" s="429" t="s">
        <v>204</v>
      </c>
      <c r="D21" s="174">
        <v>18.12</v>
      </c>
      <c r="E21" s="9">
        <v>18.12</v>
      </c>
      <c r="F21" s="9">
        <v>18.12</v>
      </c>
      <c r="G21" s="175" t="s">
        <v>54</v>
      </c>
      <c r="H21" s="134" t="s">
        <v>201</v>
      </c>
      <c r="I21" s="389" t="s">
        <v>202</v>
      </c>
      <c r="J21" s="422" t="s">
        <v>87</v>
      </c>
      <c r="K21" s="296">
        <v>20.28</v>
      </c>
      <c r="L21" s="297">
        <f>17.19*1.18</f>
        <v>20.284200000000002</v>
      </c>
      <c r="M21" s="297">
        <v>20.28</v>
      </c>
      <c r="N21" s="294" t="s">
        <v>54</v>
      </c>
      <c r="O21" s="159" t="s">
        <v>135</v>
      </c>
      <c r="P21" s="112" t="s">
        <v>134</v>
      </c>
    </row>
    <row r="22" spans="1:16" ht="38.25" customHeight="1">
      <c r="A22" s="15"/>
      <c r="B22" s="466"/>
      <c r="C22" s="369"/>
      <c r="D22" s="176">
        <v>18.12</v>
      </c>
      <c r="E22" s="47">
        <f>19.97*1.18</f>
        <v>23.5646</v>
      </c>
      <c r="F22" s="47">
        <f>19.97*1.18</f>
        <v>23.5646</v>
      </c>
      <c r="G22" s="165" t="s">
        <v>54</v>
      </c>
      <c r="H22" s="128" t="s">
        <v>203</v>
      </c>
      <c r="I22" s="391"/>
      <c r="J22" s="423"/>
      <c r="K22" s="362">
        <v>23.13</v>
      </c>
      <c r="L22" s="364">
        <v>23.13</v>
      </c>
      <c r="M22" s="364">
        <v>23.13</v>
      </c>
      <c r="N22" s="366" t="s">
        <v>54</v>
      </c>
      <c r="O22" s="368" t="s">
        <v>238</v>
      </c>
      <c r="P22" s="368" t="s">
        <v>239</v>
      </c>
    </row>
    <row r="23" spans="1:16" ht="12.75">
      <c r="A23" s="15"/>
      <c r="B23" s="466"/>
      <c r="C23" s="111"/>
      <c r="D23" s="172"/>
      <c r="E23" s="42"/>
      <c r="F23" s="42"/>
      <c r="G23" s="165"/>
      <c r="H23" s="131"/>
      <c r="I23" s="211"/>
      <c r="J23" s="436"/>
      <c r="K23" s="363"/>
      <c r="L23" s="365"/>
      <c r="M23" s="365"/>
      <c r="N23" s="367"/>
      <c r="O23" s="369"/>
      <c r="P23" s="369"/>
    </row>
    <row r="24" spans="1:16" ht="36.75" customHeight="1">
      <c r="A24" s="15"/>
      <c r="B24" s="466"/>
      <c r="C24" s="112" t="s">
        <v>197</v>
      </c>
      <c r="D24" s="177"/>
      <c r="E24" s="28">
        <f>4.52*1.18</f>
        <v>5.333599999999999</v>
      </c>
      <c r="F24" s="5"/>
      <c r="G24" s="163"/>
      <c r="H24" s="107" t="s">
        <v>71</v>
      </c>
      <c r="I24" s="211" t="s">
        <v>198</v>
      </c>
      <c r="J24" s="339" t="s">
        <v>140</v>
      </c>
      <c r="K24" s="235"/>
      <c r="L24" s="305">
        <f>4.56*1.18</f>
        <v>5.380799999999999</v>
      </c>
      <c r="M24" s="85"/>
      <c r="N24" s="236"/>
      <c r="O24" s="253" t="s">
        <v>141</v>
      </c>
      <c r="P24" s="279" t="s">
        <v>142</v>
      </c>
    </row>
    <row r="25" spans="1:16" ht="39" thickBot="1">
      <c r="A25" s="11"/>
      <c r="B25" s="467"/>
      <c r="C25" s="112" t="s">
        <v>199</v>
      </c>
      <c r="D25" s="178"/>
      <c r="E25" s="49">
        <f>3.69*1.18</f>
        <v>4.3542</v>
      </c>
      <c r="F25" s="4"/>
      <c r="G25" s="163"/>
      <c r="H25" s="108" t="s">
        <v>71</v>
      </c>
      <c r="I25" s="212" t="s">
        <v>200</v>
      </c>
      <c r="J25" s="339" t="s">
        <v>143</v>
      </c>
      <c r="K25" s="237"/>
      <c r="L25" s="304">
        <f>3.72*1.18</f>
        <v>4.3896</v>
      </c>
      <c r="M25" s="80"/>
      <c r="N25" s="236"/>
      <c r="O25" s="253" t="s">
        <v>141</v>
      </c>
      <c r="P25" s="279" t="s">
        <v>144</v>
      </c>
    </row>
    <row r="26" spans="1:16" ht="13.5" thickBot="1">
      <c r="A26" s="18"/>
      <c r="B26" s="60"/>
      <c r="C26" s="18"/>
      <c r="D26" s="168"/>
      <c r="E26" s="19"/>
      <c r="F26" s="19"/>
      <c r="G26" s="20"/>
      <c r="H26" s="129"/>
      <c r="I26" s="208"/>
      <c r="J26" s="18"/>
      <c r="K26" s="168"/>
      <c r="L26" s="19"/>
      <c r="M26" s="19"/>
      <c r="N26" s="20"/>
      <c r="O26" s="248"/>
      <c r="P26" s="116"/>
    </row>
    <row r="27" spans="1:16" ht="39.75" customHeight="1">
      <c r="A27" s="31">
        <v>4</v>
      </c>
      <c r="B27" s="465" t="s">
        <v>10</v>
      </c>
      <c r="C27" s="412" t="s">
        <v>11</v>
      </c>
      <c r="D27" s="162">
        <v>26.38</v>
      </c>
      <c r="E27" s="32">
        <v>26.38</v>
      </c>
      <c r="F27" s="32">
        <v>26.38</v>
      </c>
      <c r="G27" s="399" t="s">
        <v>61</v>
      </c>
      <c r="H27" s="135" t="s">
        <v>124</v>
      </c>
      <c r="I27" s="414" t="s">
        <v>123</v>
      </c>
      <c r="J27" s="441" t="s">
        <v>11</v>
      </c>
      <c r="K27" s="403">
        <v>29.39</v>
      </c>
      <c r="L27" s="405">
        <v>29.39</v>
      </c>
      <c r="M27" s="405">
        <v>29.39</v>
      </c>
      <c r="N27" s="399" t="s">
        <v>61</v>
      </c>
      <c r="O27" s="429" t="s">
        <v>233</v>
      </c>
      <c r="P27" s="524" t="s">
        <v>235</v>
      </c>
    </row>
    <row r="28" spans="1:16" ht="39.75" customHeight="1">
      <c r="A28" s="31"/>
      <c r="B28" s="466"/>
      <c r="C28" s="413"/>
      <c r="D28" s="162">
        <v>27.96</v>
      </c>
      <c r="E28" s="32">
        <v>27.96</v>
      </c>
      <c r="F28" s="32">
        <v>27.96</v>
      </c>
      <c r="G28" s="428"/>
      <c r="H28" s="136" t="s">
        <v>75</v>
      </c>
      <c r="I28" s="415"/>
      <c r="J28" s="442"/>
      <c r="K28" s="383"/>
      <c r="L28" s="588"/>
      <c r="M28" s="588"/>
      <c r="N28" s="428"/>
      <c r="O28" s="369"/>
      <c r="P28" s="387"/>
    </row>
    <row r="29" spans="1:16" ht="39.75" customHeight="1">
      <c r="A29" s="31"/>
      <c r="B29" s="466"/>
      <c r="C29" s="555"/>
      <c r="D29" s="162">
        <v>29.39</v>
      </c>
      <c r="E29" s="32">
        <v>29.39</v>
      </c>
      <c r="F29" s="32">
        <v>29.39</v>
      </c>
      <c r="G29" s="424"/>
      <c r="H29" s="107" t="s">
        <v>122</v>
      </c>
      <c r="I29" s="433"/>
      <c r="J29" s="443"/>
      <c r="K29" s="289">
        <v>29.94</v>
      </c>
      <c r="L29" s="288">
        <v>29.94</v>
      </c>
      <c r="M29" s="288">
        <v>29.94</v>
      </c>
      <c r="N29" s="424"/>
      <c r="O29" s="254" t="s">
        <v>234</v>
      </c>
      <c r="P29" s="388"/>
    </row>
    <row r="30" spans="1:16" ht="39.75" customHeight="1">
      <c r="A30" s="7"/>
      <c r="B30" s="466"/>
      <c r="C30" s="113"/>
      <c r="D30" s="179"/>
      <c r="E30" s="50"/>
      <c r="F30" s="50"/>
      <c r="G30" s="180"/>
      <c r="H30" s="137"/>
      <c r="I30" s="213"/>
      <c r="J30" s="437" t="s">
        <v>12</v>
      </c>
      <c r="K30" s="290">
        <v>15.82</v>
      </c>
      <c r="L30" s="291">
        <v>15.82</v>
      </c>
      <c r="M30" s="291">
        <v>15.82</v>
      </c>
      <c r="N30" s="525" t="s">
        <v>54</v>
      </c>
      <c r="O30" s="250" t="s">
        <v>135</v>
      </c>
      <c r="P30" s="511" t="s">
        <v>173</v>
      </c>
    </row>
    <row r="31" spans="1:16" ht="55.5" customHeight="1">
      <c r="A31" s="11"/>
      <c r="B31" s="466"/>
      <c r="C31" s="114" t="s">
        <v>12</v>
      </c>
      <c r="D31" s="56">
        <v>15.82</v>
      </c>
      <c r="E31" s="51">
        <v>15.82</v>
      </c>
      <c r="F31" s="51">
        <v>15.82</v>
      </c>
      <c r="G31" s="180" t="s">
        <v>54</v>
      </c>
      <c r="H31" s="138" t="s">
        <v>71</v>
      </c>
      <c r="I31" s="214" t="s">
        <v>83</v>
      </c>
      <c r="J31" s="438"/>
      <c r="K31" s="290">
        <v>18.02</v>
      </c>
      <c r="L31" s="291">
        <v>18.02</v>
      </c>
      <c r="M31" s="291">
        <v>18.02</v>
      </c>
      <c r="N31" s="526"/>
      <c r="O31" s="250" t="s">
        <v>161</v>
      </c>
      <c r="P31" s="361"/>
    </row>
    <row r="32" spans="1:16" ht="30" customHeight="1">
      <c r="A32" s="15"/>
      <c r="B32" s="466"/>
      <c r="C32" s="111"/>
      <c r="D32" s="181"/>
      <c r="E32" s="86"/>
      <c r="F32" s="86"/>
      <c r="G32" s="182"/>
      <c r="H32" s="138"/>
      <c r="I32" s="214"/>
      <c r="J32" s="439" t="s">
        <v>190</v>
      </c>
      <c r="K32" s="306">
        <v>18.2</v>
      </c>
      <c r="L32" s="307">
        <v>18.2</v>
      </c>
      <c r="M32" s="307">
        <v>18.2</v>
      </c>
      <c r="N32" s="525" t="s">
        <v>54</v>
      </c>
      <c r="O32" s="250" t="s">
        <v>186</v>
      </c>
      <c r="P32" s="511" t="s">
        <v>191</v>
      </c>
    </row>
    <row r="33" spans="1:16" ht="30.75" customHeight="1" thickBot="1">
      <c r="A33" s="15"/>
      <c r="B33" s="467"/>
      <c r="C33" s="115" t="s">
        <v>59</v>
      </c>
      <c r="D33" s="181">
        <v>3.27</v>
      </c>
      <c r="E33" s="86">
        <v>3.27</v>
      </c>
      <c r="F33" s="86">
        <v>3.27</v>
      </c>
      <c r="G33" s="183" t="s">
        <v>54</v>
      </c>
      <c r="H33" s="139">
        <v>38078</v>
      </c>
      <c r="I33" s="215" t="s">
        <v>60</v>
      </c>
      <c r="J33" s="440"/>
      <c r="K33" s="292">
        <v>19.41</v>
      </c>
      <c r="L33" s="293">
        <v>19.41</v>
      </c>
      <c r="M33" s="293">
        <v>19.41</v>
      </c>
      <c r="N33" s="532"/>
      <c r="O33" s="255" t="s">
        <v>187</v>
      </c>
      <c r="P33" s="531"/>
    </row>
    <row r="34" spans="1:16" ht="14.25" customHeight="1" thickBot="1">
      <c r="A34" s="18"/>
      <c r="B34" s="60"/>
      <c r="C34" s="116"/>
      <c r="D34" s="168"/>
      <c r="E34" s="19"/>
      <c r="F34" s="19"/>
      <c r="G34" s="20"/>
      <c r="H34" s="129"/>
      <c r="I34" s="208"/>
      <c r="J34" s="116"/>
      <c r="K34" s="168"/>
      <c r="L34" s="19"/>
      <c r="M34" s="19"/>
      <c r="N34" s="20"/>
      <c r="O34" s="248"/>
      <c r="P34" s="116"/>
    </row>
    <row r="35" spans="1:16" ht="25.5" customHeight="1">
      <c r="A35" s="14">
        <v>5</v>
      </c>
      <c r="B35" s="465" t="s">
        <v>92</v>
      </c>
      <c r="C35" s="454" t="s">
        <v>100</v>
      </c>
      <c r="D35" s="174">
        <v>31.89</v>
      </c>
      <c r="E35" s="27">
        <v>31.89</v>
      </c>
      <c r="F35" s="27">
        <v>31.89</v>
      </c>
      <c r="G35" s="26" t="s">
        <v>54</v>
      </c>
      <c r="H35" s="140" t="s">
        <v>93</v>
      </c>
      <c r="I35" s="414" t="s">
        <v>101</v>
      </c>
      <c r="J35" s="457" t="s">
        <v>100</v>
      </c>
      <c r="K35" s="238">
        <v>35.68</v>
      </c>
      <c r="L35" s="99">
        <v>35.68</v>
      </c>
      <c r="M35" s="99">
        <v>35.68</v>
      </c>
      <c r="N35" s="519" t="s">
        <v>54</v>
      </c>
      <c r="O35" s="256" t="s">
        <v>186</v>
      </c>
      <c r="P35" s="524" t="s">
        <v>215</v>
      </c>
    </row>
    <row r="36" spans="1:16" ht="25.5">
      <c r="A36" s="15"/>
      <c r="B36" s="466"/>
      <c r="C36" s="455"/>
      <c r="D36" s="172">
        <v>33.8</v>
      </c>
      <c r="E36" s="42">
        <v>33.8</v>
      </c>
      <c r="F36" s="42">
        <v>33.8</v>
      </c>
      <c r="G36" s="29" t="s">
        <v>54</v>
      </c>
      <c r="H36" s="141" t="s">
        <v>75</v>
      </c>
      <c r="I36" s="415"/>
      <c r="J36" s="529"/>
      <c r="K36" s="362">
        <v>38.17</v>
      </c>
      <c r="L36" s="364">
        <v>38.17</v>
      </c>
      <c r="M36" s="364">
        <v>38.17</v>
      </c>
      <c r="N36" s="520"/>
      <c r="O36" s="522" t="s">
        <v>187</v>
      </c>
      <c r="P36" s="387"/>
    </row>
    <row r="37" spans="1:16" ht="46.5" customHeight="1" thickBot="1">
      <c r="A37" s="15"/>
      <c r="B37" s="466"/>
      <c r="C37" s="456"/>
      <c r="D37" s="184">
        <v>35.68</v>
      </c>
      <c r="E37" s="48">
        <v>35.68</v>
      </c>
      <c r="F37" s="48">
        <v>35.68</v>
      </c>
      <c r="G37" s="30" t="s">
        <v>54</v>
      </c>
      <c r="H37" s="142" t="s">
        <v>95</v>
      </c>
      <c r="I37" s="415"/>
      <c r="J37" s="530"/>
      <c r="K37" s="404"/>
      <c r="L37" s="406"/>
      <c r="M37" s="432"/>
      <c r="N37" s="521"/>
      <c r="O37" s="523"/>
      <c r="P37" s="387"/>
    </row>
    <row r="38" spans="1:16" ht="56.25" customHeight="1">
      <c r="A38" s="15"/>
      <c r="B38" s="466"/>
      <c r="C38" s="457" t="s">
        <v>214</v>
      </c>
      <c r="D38" s="459">
        <v>35.9</v>
      </c>
      <c r="E38" s="461">
        <v>35.9</v>
      </c>
      <c r="F38" s="461">
        <v>35.9</v>
      </c>
      <c r="G38" s="463" t="s">
        <v>54</v>
      </c>
      <c r="H38" s="596" t="s">
        <v>72</v>
      </c>
      <c r="I38" s="415"/>
      <c r="J38" s="454" t="s">
        <v>214</v>
      </c>
      <c r="K38" s="238">
        <v>35.9</v>
      </c>
      <c r="L38" s="99">
        <v>35.9</v>
      </c>
      <c r="M38" s="99">
        <v>35.9</v>
      </c>
      <c r="N38" s="519" t="s">
        <v>54</v>
      </c>
      <c r="O38" s="256" t="s">
        <v>186</v>
      </c>
      <c r="P38" s="387"/>
    </row>
    <row r="39" spans="1:16" ht="80.25" customHeight="1" thickBot="1">
      <c r="A39" s="15"/>
      <c r="B39" s="466"/>
      <c r="C39" s="458"/>
      <c r="D39" s="460"/>
      <c r="E39" s="462"/>
      <c r="F39" s="462"/>
      <c r="G39" s="464"/>
      <c r="H39" s="597"/>
      <c r="I39" s="453"/>
      <c r="J39" s="455"/>
      <c r="K39" s="240">
        <v>38.17</v>
      </c>
      <c r="L39" s="100">
        <v>38.17</v>
      </c>
      <c r="M39" s="100">
        <v>38.17</v>
      </c>
      <c r="N39" s="534"/>
      <c r="O39" s="257" t="s">
        <v>187</v>
      </c>
      <c r="P39" s="533"/>
    </row>
    <row r="40" spans="1:16" ht="39" thickBot="1">
      <c r="A40" s="101"/>
      <c r="B40" s="467"/>
      <c r="C40" s="117" t="s">
        <v>13</v>
      </c>
      <c r="D40" s="185">
        <v>31.89</v>
      </c>
      <c r="E40" s="70">
        <v>31.89</v>
      </c>
      <c r="F40" s="70">
        <v>31.89</v>
      </c>
      <c r="G40" s="26" t="s">
        <v>68</v>
      </c>
      <c r="H40" s="143" t="s">
        <v>72</v>
      </c>
      <c r="I40" s="216" t="s">
        <v>102</v>
      </c>
      <c r="J40" s="337" t="s">
        <v>192</v>
      </c>
      <c r="K40" s="185">
        <v>31.89</v>
      </c>
      <c r="L40" s="70">
        <v>31.89</v>
      </c>
      <c r="M40" s="70">
        <v>31.89</v>
      </c>
      <c r="N40" s="54" t="s">
        <v>61</v>
      </c>
      <c r="O40" s="258" t="s">
        <v>182</v>
      </c>
      <c r="P40" s="280" t="s">
        <v>193</v>
      </c>
    </row>
    <row r="41" spans="1:16" ht="13.5" thickBot="1">
      <c r="A41" s="18"/>
      <c r="B41" s="60"/>
      <c r="C41" s="116"/>
      <c r="D41" s="168"/>
      <c r="E41" s="19"/>
      <c r="F41" s="19"/>
      <c r="G41" s="20"/>
      <c r="H41" s="129"/>
      <c r="I41" s="217"/>
      <c r="J41" s="116"/>
      <c r="K41" s="168"/>
      <c r="L41" s="19"/>
      <c r="M41" s="19"/>
      <c r="N41" s="20"/>
      <c r="O41" s="248"/>
      <c r="P41" s="18"/>
    </row>
    <row r="42" spans="1:16" ht="25.5">
      <c r="A42" s="71"/>
      <c r="B42" s="465" t="s">
        <v>39</v>
      </c>
      <c r="C42" s="422" t="s">
        <v>14</v>
      </c>
      <c r="D42" s="169">
        <v>30.25</v>
      </c>
      <c r="E42" s="9">
        <v>30.25</v>
      </c>
      <c r="F42" s="9">
        <v>30.25</v>
      </c>
      <c r="G42" s="186" t="s">
        <v>55</v>
      </c>
      <c r="H42" s="144" t="s">
        <v>93</v>
      </c>
      <c r="I42" s="389" t="s">
        <v>97</v>
      </c>
      <c r="J42" s="422" t="s">
        <v>14</v>
      </c>
      <c r="K42" s="169">
        <v>32.06</v>
      </c>
      <c r="L42" s="9">
        <v>32.06</v>
      </c>
      <c r="M42" s="9">
        <v>32.06</v>
      </c>
      <c r="N42" s="399" t="s">
        <v>61</v>
      </c>
      <c r="O42" s="158" t="s">
        <v>186</v>
      </c>
      <c r="P42" s="429" t="s">
        <v>194</v>
      </c>
    </row>
    <row r="43" spans="1:16" ht="26.25" thickBot="1">
      <c r="A43" s="16">
        <v>6</v>
      </c>
      <c r="B43" s="467"/>
      <c r="C43" s="440"/>
      <c r="D43" s="184">
        <v>32.06</v>
      </c>
      <c r="E43" s="48">
        <v>32.06</v>
      </c>
      <c r="F43" s="48">
        <v>32.06</v>
      </c>
      <c r="G43" s="187" t="s">
        <v>55</v>
      </c>
      <c r="H43" s="145" t="s">
        <v>96</v>
      </c>
      <c r="I43" s="411"/>
      <c r="J43" s="440"/>
      <c r="K43" s="184">
        <v>33.3</v>
      </c>
      <c r="L43" s="48">
        <v>33.3</v>
      </c>
      <c r="M43" s="48">
        <v>33.3</v>
      </c>
      <c r="N43" s="400"/>
      <c r="O43" s="160" t="s">
        <v>187</v>
      </c>
      <c r="P43" s="476"/>
    </row>
    <row r="44" spans="1:16" ht="13.5" thickBot="1">
      <c r="A44" s="18"/>
      <c r="B44" s="60"/>
      <c r="C44" s="116"/>
      <c r="D44" s="168"/>
      <c r="E44" s="19"/>
      <c r="F44" s="19"/>
      <c r="G44" s="20"/>
      <c r="H44" s="129"/>
      <c r="I44" s="217"/>
      <c r="J44" s="116"/>
      <c r="K44" s="168"/>
      <c r="L44" s="19"/>
      <c r="M44" s="19"/>
      <c r="N44" s="20"/>
      <c r="O44" s="248"/>
      <c r="P44" s="18"/>
    </row>
    <row r="45" spans="1:16" ht="39" thickBot="1">
      <c r="A45" s="6">
        <v>7</v>
      </c>
      <c r="B45" s="465" t="s">
        <v>15</v>
      </c>
      <c r="C45" s="118" t="s">
        <v>16</v>
      </c>
      <c r="D45" s="169">
        <v>27.79</v>
      </c>
      <c r="E45" s="9">
        <v>27.79</v>
      </c>
      <c r="F45" s="9">
        <v>27.79</v>
      </c>
      <c r="G45" s="186" t="s">
        <v>55</v>
      </c>
      <c r="H45" s="134" t="s">
        <v>166</v>
      </c>
      <c r="I45" s="218" t="s">
        <v>70</v>
      </c>
      <c r="J45" s="338" t="s">
        <v>16</v>
      </c>
      <c r="K45" s="308">
        <v>27.79</v>
      </c>
      <c r="L45" s="309">
        <v>27.79</v>
      </c>
      <c r="M45" s="309">
        <v>27.79</v>
      </c>
      <c r="N45" s="186" t="s">
        <v>55</v>
      </c>
      <c r="O45" s="260" t="s">
        <v>166</v>
      </c>
      <c r="P45" s="281" t="s">
        <v>240</v>
      </c>
    </row>
    <row r="46" spans="1:16" ht="41.25" customHeight="1">
      <c r="A46" s="7"/>
      <c r="B46" s="466"/>
      <c r="C46" s="119" t="s">
        <v>17</v>
      </c>
      <c r="D46" s="56">
        <v>19.85</v>
      </c>
      <c r="E46" s="51"/>
      <c r="F46" s="51"/>
      <c r="G46" s="188" t="s">
        <v>56</v>
      </c>
      <c r="H46" s="138" t="s">
        <v>47</v>
      </c>
      <c r="I46" s="214" t="s">
        <v>48</v>
      </c>
      <c r="J46" s="119"/>
      <c r="K46" s="56"/>
      <c r="L46" s="51"/>
      <c r="M46" s="51"/>
      <c r="N46" s="198"/>
      <c r="O46" s="261"/>
      <c r="P46" s="119"/>
    </row>
    <row r="47" spans="1:16" ht="41.25" customHeight="1">
      <c r="A47" s="11"/>
      <c r="B47" s="466"/>
      <c r="C47" s="448" t="s">
        <v>65</v>
      </c>
      <c r="D47" s="91">
        <v>22.5</v>
      </c>
      <c r="E47" s="55">
        <v>22.5</v>
      </c>
      <c r="F47" s="55">
        <v>22.5</v>
      </c>
      <c r="G47" s="189" t="s">
        <v>56</v>
      </c>
      <c r="H47" s="138" t="s">
        <v>80</v>
      </c>
      <c r="I47" s="450" t="s">
        <v>84</v>
      </c>
      <c r="J47" s="455" t="s">
        <v>65</v>
      </c>
      <c r="K47" s="290">
        <v>25.18</v>
      </c>
      <c r="L47" s="291">
        <v>25.18</v>
      </c>
      <c r="M47" s="291">
        <v>25.18</v>
      </c>
      <c r="N47" s="189" t="s">
        <v>56</v>
      </c>
      <c r="O47" s="262" t="s">
        <v>135</v>
      </c>
      <c r="P47" s="480" t="s">
        <v>177</v>
      </c>
    </row>
    <row r="48" spans="1:16" ht="41.25" customHeight="1">
      <c r="A48" s="11"/>
      <c r="B48" s="466"/>
      <c r="C48" s="448"/>
      <c r="D48" s="56">
        <v>23.85</v>
      </c>
      <c r="E48" s="51">
        <v>23.85</v>
      </c>
      <c r="F48" s="51">
        <v>23.85</v>
      </c>
      <c r="G48" s="189" t="s">
        <v>56</v>
      </c>
      <c r="H48" s="138" t="s">
        <v>75</v>
      </c>
      <c r="I48" s="451"/>
      <c r="J48" s="448"/>
      <c r="K48" s="310">
        <v>26.57</v>
      </c>
      <c r="L48" s="311">
        <v>26.57</v>
      </c>
      <c r="M48" s="311">
        <v>26.57</v>
      </c>
      <c r="N48" s="189" t="s">
        <v>56</v>
      </c>
      <c r="O48" s="262" t="s">
        <v>161</v>
      </c>
      <c r="P48" s="480"/>
    </row>
    <row r="49" spans="1:16" s="41" customFormat="1" ht="45.75" customHeight="1" thickBot="1">
      <c r="A49" s="39"/>
      <c r="B49" s="467"/>
      <c r="C49" s="449"/>
      <c r="D49" s="190">
        <v>25.18</v>
      </c>
      <c r="E49" s="40">
        <v>25.18</v>
      </c>
      <c r="F49" s="40">
        <v>25.18</v>
      </c>
      <c r="G49" s="187" t="s">
        <v>56</v>
      </c>
      <c r="H49" s="146" t="s">
        <v>76</v>
      </c>
      <c r="I49" s="452"/>
      <c r="J49" s="227"/>
      <c r="K49" s="241"/>
      <c r="L49" s="95"/>
      <c r="M49" s="95"/>
      <c r="N49" s="242"/>
      <c r="O49" s="263"/>
      <c r="P49" s="282"/>
    </row>
    <row r="50" spans="1:16" ht="13.5" thickBot="1">
      <c r="A50" s="21"/>
      <c r="B50" s="60"/>
      <c r="C50" s="120"/>
      <c r="D50" s="173"/>
      <c r="E50" s="22"/>
      <c r="F50" s="22"/>
      <c r="G50" s="23"/>
      <c r="H50" s="133"/>
      <c r="I50" s="219"/>
      <c r="J50" s="120"/>
      <c r="K50" s="173"/>
      <c r="L50" s="22"/>
      <c r="M50" s="22"/>
      <c r="N50" s="23"/>
      <c r="O50" s="252"/>
      <c r="P50" s="21"/>
    </row>
    <row r="51" spans="1:16" ht="38.25">
      <c r="A51" s="6">
        <v>8</v>
      </c>
      <c r="B51" s="465" t="s">
        <v>18</v>
      </c>
      <c r="C51" s="118" t="s">
        <v>19</v>
      </c>
      <c r="D51" s="169">
        <v>34.1</v>
      </c>
      <c r="E51" s="9">
        <v>34.1</v>
      </c>
      <c r="F51" s="9">
        <v>34.1</v>
      </c>
      <c r="G51" s="191" t="s">
        <v>54</v>
      </c>
      <c r="H51" s="147" t="s">
        <v>72</v>
      </c>
      <c r="I51" s="218" t="s">
        <v>98</v>
      </c>
      <c r="J51" s="118" t="s">
        <v>205</v>
      </c>
      <c r="K51" s="238">
        <v>34.1</v>
      </c>
      <c r="L51" s="99">
        <v>34.1</v>
      </c>
      <c r="M51" s="99">
        <v>34.1</v>
      </c>
      <c r="N51" s="191" t="s">
        <v>54</v>
      </c>
      <c r="O51" s="264" t="s">
        <v>182</v>
      </c>
      <c r="P51" s="283" t="s">
        <v>206</v>
      </c>
    </row>
    <row r="52" spans="1:16" ht="39" thickBot="1">
      <c r="A52" s="15"/>
      <c r="B52" s="467"/>
      <c r="C52" s="121"/>
      <c r="D52" s="98"/>
      <c r="E52" s="75"/>
      <c r="F52" s="75"/>
      <c r="G52" s="192"/>
      <c r="H52" s="105"/>
      <c r="I52" s="212"/>
      <c r="J52" s="336" t="s">
        <v>145</v>
      </c>
      <c r="K52" s="312">
        <v>11.59</v>
      </c>
      <c r="L52" s="313">
        <v>11.59</v>
      </c>
      <c r="M52" s="313">
        <v>11.59</v>
      </c>
      <c r="N52" s="192" t="s">
        <v>54</v>
      </c>
      <c r="O52" s="265" t="s">
        <v>141</v>
      </c>
      <c r="P52" s="284" t="s">
        <v>146</v>
      </c>
    </row>
    <row r="53" spans="1:16" ht="12.75" customHeight="1" thickBot="1">
      <c r="A53" s="21"/>
      <c r="B53" s="60"/>
      <c r="C53" s="122"/>
      <c r="D53" s="173"/>
      <c r="E53" s="22"/>
      <c r="F53" s="22"/>
      <c r="G53" s="23"/>
      <c r="H53" s="133"/>
      <c r="I53" s="219"/>
      <c r="J53" s="122"/>
      <c r="K53" s="173"/>
      <c r="L53" s="22"/>
      <c r="M53" s="22"/>
      <c r="N53" s="23"/>
      <c r="O53" s="252"/>
      <c r="P53" s="21"/>
    </row>
    <row r="54" spans="1:16" ht="25.5" customHeight="1">
      <c r="A54" s="598">
        <v>9</v>
      </c>
      <c r="B54" s="599" t="s">
        <v>20</v>
      </c>
      <c r="C54" s="472" t="s">
        <v>195</v>
      </c>
      <c r="D54" s="193">
        <v>33.6</v>
      </c>
      <c r="E54" s="33">
        <v>33.6</v>
      </c>
      <c r="F54" s="33">
        <v>33.6</v>
      </c>
      <c r="G54" s="399" t="s">
        <v>56</v>
      </c>
      <c r="H54" s="144" t="s">
        <v>132</v>
      </c>
      <c r="I54" s="389" t="s">
        <v>133</v>
      </c>
      <c r="J54" s="527" t="s">
        <v>216</v>
      </c>
      <c r="K54" s="308">
        <v>34.75</v>
      </c>
      <c r="L54" s="309">
        <v>34.75</v>
      </c>
      <c r="M54" s="309">
        <v>34.75</v>
      </c>
      <c r="N54" s="446" t="s">
        <v>54</v>
      </c>
      <c r="O54" s="260" t="s">
        <v>163</v>
      </c>
      <c r="P54" s="479" t="s">
        <v>164</v>
      </c>
    </row>
    <row r="55" spans="1:16" ht="26.25" thickBot="1">
      <c r="A55" s="425"/>
      <c r="B55" s="600"/>
      <c r="C55" s="473"/>
      <c r="D55" s="92">
        <v>34.75</v>
      </c>
      <c r="E55" s="88">
        <v>34.75</v>
      </c>
      <c r="F55" s="88">
        <v>34.75</v>
      </c>
      <c r="G55" s="400"/>
      <c r="H55" s="148" t="s">
        <v>131</v>
      </c>
      <c r="I55" s="411"/>
      <c r="J55" s="528"/>
      <c r="K55" s="314">
        <v>36.84</v>
      </c>
      <c r="L55" s="315">
        <v>36.84</v>
      </c>
      <c r="M55" s="315">
        <v>36.84</v>
      </c>
      <c r="N55" s="447"/>
      <c r="O55" s="262" t="s">
        <v>161</v>
      </c>
      <c r="P55" s="480"/>
    </row>
    <row r="56" spans="1:16" ht="13.5" thickBot="1">
      <c r="A56" s="18"/>
      <c r="B56" s="60"/>
      <c r="C56" s="116"/>
      <c r="D56" s="168"/>
      <c r="E56" s="19"/>
      <c r="F56" s="19"/>
      <c r="G56" s="20"/>
      <c r="H56" s="129"/>
      <c r="I56" s="217"/>
      <c r="J56" s="116"/>
      <c r="K56" s="168"/>
      <c r="L56" s="19"/>
      <c r="M56" s="19"/>
      <c r="N56" s="20"/>
      <c r="O56" s="248"/>
      <c r="P56" s="18"/>
    </row>
    <row r="57" spans="1:16" s="41" customFormat="1" ht="25.5">
      <c r="A57" s="89"/>
      <c r="B57" s="465" t="s">
        <v>21</v>
      </c>
      <c r="C57" s="471" t="s">
        <v>87</v>
      </c>
      <c r="D57" s="194">
        <v>26.61</v>
      </c>
      <c r="E57" s="90">
        <v>26.61</v>
      </c>
      <c r="F57" s="90">
        <v>26.61</v>
      </c>
      <c r="G57" s="195" t="s">
        <v>54</v>
      </c>
      <c r="H57" s="149" t="s">
        <v>89</v>
      </c>
      <c r="I57" s="468" t="s">
        <v>88</v>
      </c>
      <c r="J57" s="471" t="s">
        <v>87</v>
      </c>
      <c r="K57" s="316">
        <v>29.75</v>
      </c>
      <c r="L57" s="317">
        <v>29.75</v>
      </c>
      <c r="M57" s="317">
        <v>29.75</v>
      </c>
      <c r="N57" s="195" t="s">
        <v>54</v>
      </c>
      <c r="O57" s="266" t="s">
        <v>135</v>
      </c>
      <c r="P57" s="471" t="s">
        <v>196</v>
      </c>
    </row>
    <row r="58" spans="1:16" s="41" customFormat="1" ht="25.5">
      <c r="A58" s="91"/>
      <c r="B58" s="466"/>
      <c r="C58" s="448"/>
      <c r="D58" s="91">
        <v>28.2</v>
      </c>
      <c r="E58" s="55">
        <v>28.2</v>
      </c>
      <c r="F58" s="55">
        <v>28.2</v>
      </c>
      <c r="G58" s="196" t="s">
        <v>54</v>
      </c>
      <c r="H58" s="150" t="s">
        <v>75</v>
      </c>
      <c r="I58" s="469"/>
      <c r="J58" s="448"/>
      <c r="K58" s="310">
        <v>30.33</v>
      </c>
      <c r="L58" s="311">
        <v>30.33</v>
      </c>
      <c r="M58" s="311">
        <v>30.33</v>
      </c>
      <c r="N58" s="196" t="s">
        <v>54</v>
      </c>
      <c r="O58" s="262" t="s">
        <v>161</v>
      </c>
      <c r="P58" s="448"/>
    </row>
    <row r="59" spans="1:16" s="93" customFormat="1" ht="26.25" thickBot="1">
      <c r="A59" s="92">
        <v>10</v>
      </c>
      <c r="B59" s="467"/>
      <c r="C59" s="449"/>
      <c r="D59" s="92">
        <v>29.75</v>
      </c>
      <c r="E59" s="88">
        <v>29.75</v>
      </c>
      <c r="F59" s="88">
        <v>29.75</v>
      </c>
      <c r="G59" s="197" t="s">
        <v>54</v>
      </c>
      <c r="H59" s="151" t="s">
        <v>76</v>
      </c>
      <c r="I59" s="470"/>
      <c r="J59" s="449"/>
      <c r="K59" s="92"/>
      <c r="L59" s="88"/>
      <c r="M59" s="88"/>
      <c r="N59" s="197"/>
      <c r="O59" s="267"/>
      <c r="P59" s="449"/>
    </row>
    <row r="60" spans="1:16" ht="13.5" thickBot="1">
      <c r="A60" s="21"/>
      <c r="B60" s="60"/>
      <c r="C60" s="120"/>
      <c r="D60" s="173"/>
      <c r="E60" s="22"/>
      <c r="F60" s="22"/>
      <c r="G60" s="23"/>
      <c r="H60" s="133"/>
      <c r="I60" s="220"/>
      <c r="J60" s="120"/>
      <c r="K60" s="173"/>
      <c r="L60" s="22"/>
      <c r="M60" s="22"/>
      <c r="N60" s="23"/>
      <c r="O60" s="252"/>
      <c r="P60" s="110"/>
    </row>
    <row r="61" spans="1:16" ht="25.5">
      <c r="A61" s="6">
        <v>11</v>
      </c>
      <c r="B61" s="465" t="s">
        <v>22</v>
      </c>
      <c r="C61" s="416" t="s">
        <v>23</v>
      </c>
      <c r="D61" s="169">
        <v>26.04</v>
      </c>
      <c r="E61" s="9">
        <v>26.04</v>
      </c>
      <c r="F61" s="9">
        <v>26.04</v>
      </c>
      <c r="G61" s="477" t="s">
        <v>54</v>
      </c>
      <c r="H61" s="134" t="s">
        <v>109</v>
      </c>
      <c r="I61" s="389" t="s">
        <v>111</v>
      </c>
      <c r="J61" s="416" t="s">
        <v>87</v>
      </c>
      <c r="K61" s="239">
        <v>29.02</v>
      </c>
      <c r="L61" s="102">
        <v>29.02</v>
      </c>
      <c r="M61" s="102">
        <v>29.02</v>
      </c>
      <c r="N61" s="477" t="s">
        <v>54</v>
      </c>
      <c r="O61" s="158" t="s">
        <v>225</v>
      </c>
      <c r="P61" s="429" t="s">
        <v>227</v>
      </c>
    </row>
    <row r="62" spans="1:16" ht="25.5">
      <c r="A62" s="15"/>
      <c r="B62" s="466"/>
      <c r="C62" s="417"/>
      <c r="D62" s="164">
        <v>27.48</v>
      </c>
      <c r="E62" s="3">
        <v>27.48</v>
      </c>
      <c r="F62" s="3">
        <v>27.48</v>
      </c>
      <c r="G62" s="478"/>
      <c r="H62" s="131" t="s">
        <v>75</v>
      </c>
      <c r="I62" s="390"/>
      <c r="J62" s="417"/>
      <c r="K62" s="318">
        <v>29.29</v>
      </c>
      <c r="L62" s="319">
        <v>29.29</v>
      </c>
      <c r="M62" s="319">
        <v>29.29</v>
      </c>
      <c r="N62" s="478"/>
      <c r="O62" s="159" t="s">
        <v>226</v>
      </c>
      <c r="P62" s="385"/>
    </row>
    <row r="63" spans="1:16" ht="25.5">
      <c r="A63" s="15"/>
      <c r="B63" s="466"/>
      <c r="C63" s="417"/>
      <c r="D63" s="164">
        <v>29.02</v>
      </c>
      <c r="E63" s="3">
        <v>29.02</v>
      </c>
      <c r="F63" s="3">
        <v>29.02</v>
      </c>
      <c r="G63" s="478"/>
      <c r="H63" s="131" t="s">
        <v>110</v>
      </c>
      <c r="I63" s="391"/>
      <c r="J63" s="417"/>
      <c r="K63" s="164"/>
      <c r="L63" s="3"/>
      <c r="M63" s="3"/>
      <c r="N63" s="478"/>
      <c r="O63" s="159"/>
      <c r="P63" s="369"/>
    </row>
    <row r="64" spans="1:16" ht="25.5">
      <c r="A64" s="15"/>
      <c r="B64" s="466"/>
      <c r="C64" s="123" t="s">
        <v>49</v>
      </c>
      <c r="D64" s="166">
        <v>8.02</v>
      </c>
      <c r="E64" s="5"/>
      <c r="F64" s="5"/>
      <c r="G64" s="167"/>
      <c r="H64" s="130" t="s">
        <v>45</v>
      </c>
      <c r="I64" s="221" t="s">
        <v>50</v>
      </c>
      <c r="J64" s="228"/>
      <c r="K64" s="166"/>
      <c r="L64" s="5"/>
      <c r="M64" s="5"/>
      <c r="N64" s="167"/>
      <c r="O64" s="224"/>
      <c r="P64" s="285"/>
    </row>
    <row r="65" spans="1:16" ht="25.5" customHeight="1">
      <c r="A65" s="15"/>
      <c r="B65" s="466"/>
      <c r="C65" s="393" t="s">
        <v>64</v>
      </c>
      <c r="D65" s="164"/>
      <c r="E65" s="42">
        <f>10.33*1.18</f>
        <v>12.1894</v>
      </c>
      <c r="F65" s="3"/>
      <c r="G65" s="198" t="s">
        <v>54</v>
      </c>
      <c r="H65" s="131" t="s">
        <v>93</v>
      </c>
      <c r="I65" s="603" t="s">
        <v>99</v>
      </c>
      <c r="J65" s="393"/>
      <c r="K65" s="164"/>
      <c r="L65" s="42"/>
      <c r="M65" s="3"/>
      <c r="N65" s="198"/>
      <c r="O65" s="159"/>
      <c r="P65" s="487"/>
    </row>
    <row r="66" spans="1:16" ht="25.5">
      <c r="A66" s="15"/>
      <c r="B66" s="466"/>
      <c r="C66" s="393"/>
      <c r="D66" s="164"/>
      <c r="E66" s="42">
        <f>10.95*1.18</f>
        <v>12.920999999999998</v>
      </c>
      <c r="F66" s="3"/>
      <c r="G66" s="198" t="s">
        <v>54</v>
      </c>
      <c r="H66" s="131" t="s">
        <v>75</v>
      </c>
      <c r="I66" s="603"/>
      <c r="J66" s="393"/>
      <c r="K66" s="164"/>
      <c r="L66" s="42"/>
      <c r="M66" s="3"/>
      <c r="N66" s="198"/>
      <c r="O66" s="159"/>
      <c r="P66" s="487"/>
    </row>
    <row r="67" spans="1:16" ht="25.5">
      <c r="A67" s="15"/>
      <c r="B67" s="466"/>
      <c r="C67" s="393"/>
      <c r="D67" s="164"/>
      <c r="E67" s="42">
        <f>11.56*1.18</f>
        <v>13.6408</v>
      </c>
      <c r="F67" s="3"/>
      <c r="G67" s="198" t="s">
        <v>54</v>
      </c>
      <c r="H67" s="131" t="s">
        <v>95</v>
      </c>
      <c r="I67" s="603"/>
      <c r="J67" s="393"/>
      <c r="K67" s="164"/>
      <c r="L67" s="42"/>
      <c r="M67" s="3"/>
      <c r="N67" s="198"/>
      <c r="O67" s="159"/>
      <c r="P67" s="487"/>
    </row>
    <row r="68" spans="1:16" ht="25.5">
      <c r="A68" s="15"/>
      <c r="B68" s="466"/>
      <c r="C68" s="439" t="s">
        <v>24</v>
      </c>
      <c r="D68" s="178"/>
      <c r="E68" s="49">
        <f>5.53*1.18</f>
        <v>6.5254</v>
      </c>
      <c r="F68" s="4"/>
      <c r="G68" s="474" t="s">
        <v>54</v>
      </c>
      <c r="H68" s="132" t="s">
        <v>109</v>
      </c>
      <c r="I68" s="392" t="s">
        <v>113</v>
      </c>
      <c r="J68" s="439" t="s">
        <v>24</v>
      </c>
      <c r="K68" s="178"/>
      <c r="L68" s="295">
        <f>5.86*1.18</f>
        <v>6.9148</v>
      </c>
      <c r="M68" s="4"/>
      <c r="N68" s="474" t="s">
        <v>54</v>
      </c>
      <c r="O68" s="268" t="s">
        <v>208</v>
      </c>
      <c r="P68" s="368" t="s">
        <v>207</v>
      </c>
    </row>
    <row r="69" spans="1:16" ht="39" customHeight="1" thickBot="1">
      <c r="A69" s="8"/>
      <c r="B69" s="467"/>
      <c r="C69" s="440"/>
      <c r="D69" s="57"/>
      <c r="E69" s="48">
        <f>5.86*1.18</f>
        <v>6.9148</v>
      </c>
      <c r="F69" s="10"/>
      <c r="G69" s="475"/>
      <c r="H69" s="142" t="s">
        <v>112</v>
      </c>
      <c r="I69" s="411"/>
      <c r="J69" s="440"/>
      <c r="K69" s="57"/>
      <c r="L69" s="298">
        <f>5.93*1.18</f>
        <v>6.997399999999999</v>
      </c>
      <c r="M69" s="10"/>
      <c r="N69" s="475"/>
      <c r="O69" s="269" t="s">
        <v>209</v>
      </c>
      <c r="P69" s="476"/>
    </row>
    <row r="70" spans="1:16" ht="13.5" thickBot="1">
      <c r="A70" s="21"/>
      <c r="B70" s="60"/>
      <c r="C70" s="120"/>
      <c r="D70" s="173"/>
      <c r="E70" s="22"/>
      <c r="F70" s="22"/>
      <c r="G70" s="23"/>
      <c r="H70" s="133"/>
      <c r="I70" s="210"/>
      <c r="J70" s="120"/>
      <c r="K70" s="173"/>
      <c r="L70" s="22"/>
      <c r="M70" s="22"/>
      <c r="N70" s="23"/>
      <c r="O70" s="252"/>
      <c r="P70" s="120"/>
    </row>
    <row r="71" spans="1:16" ht="39" thickBot="1">
      <c r="A71" s="12">
        <v>12</v>
      </c>
      <c r="B71" s="62" t="s">
        <v>25</v>
      </c>
      <c r="C71" s="124" t="s">
        <v>69</v>
      </c>
      <c r="D71" s="199">
        <v>27.24</v>
      </c>
      <c r="E71" s="13">
        <v>27.24</v>
      </c>
      <c r="F71" s="13">
        <v>27.24</v>
      </c>
      <c r="G71" s="200" t="s">
        <v>61</v>
      </c>
      <c r="H71" s="152" t="s">
        <v>107</v>
      </c>
      <c r="I71" s="222" t="s">
        <v>108</v>
      </c>
      <c r="J71" s="124" t="s">
        <v>69</v>
      </c>
      <c r="K71" s="320">
        <v>27.24</v>
      </c>
      <c r="L71" s="321">
        <v>27.24</v>
      </c>
      <c r="M71" s="321">
        <v>27.24</v>
      </c>
      <c r="N71" s="200" t="s">
        <v>61</v>
      </c>
      <c r="O71" s="270" t="s">
        <v>210</v>
      </c>
      <c r="P71" s="322" t="s">
        <v>211</v>
      </c>
    </row>
    <row r="72" spans="1:16" ht="13.5" thickBot="1">
      <c r="A72" s="21"/>
      <c r="B72" s="63"/>
      <c r="C72" s="120"/>
      <c r="D72" s="173"/>
      <c r="E72" s="22"/>
      <c r="F72" s="22"/>
      <c r="G72" s="23"/>
      <c r="H72" s="133"/>
      <c r="I72" s="210"/>
      <c r="J72" s="120"/>
      <c r="K72" s="173"/>
      <c r="L72" s="22"/>
      <c r="M72" s="22"/>
      <c r="N72" s="23"/>
      <c r="O72" s="252"/>
      <c r="P72" s="120"/>
    </row>
    <row r="73" spans="1:16" ht="25.5">
      <c r="A73" s="6">
        <v>13</v>
      </c>
      <c r="B73" s="465" t="s">
        <v>26</v>
      </c>
      <c r="C73" s="422" t="s">
        <v>217</v>
      </c>
      <c r="D73" s="169">
        <v>26.33</v>
      </c>
      <c r="E73" s="9">
        <v>26.33</v>
      </c>
      <c r="F73" s="9">
        <v>26.33</v>
      </c>
      <c r="G73" s="399" t="s">
        <v>61</v>
      </c>
      <c r="H73" s="134" t="s">
        <v>103</v>
      </c>
      <c r="I73" s="389" t="s">
        <v>105</v>
      </c>
      <c r="J73" s="422" t="s">
        <v>87</v>
      </c>
      <c r="K73" s="239">
        <v>27.91</v>
      </c>
      <c r="L73" s="102">
        <v>27.91</v>
      </c>
      <c r="M73" s="102">
        <v>27.91</v>
      </c>
      <c r="N73" s="446" t="s">
        <v>54</v>
      </c>
      <c r="O73" s="259" t="s">
        <v>186</v>
      </c>
      <c r="P73" s="429" t="s">
        <v>215</v>
      </c>
    </row>
    <row r="74" spans="1:16" ht="25.5">
      <c r="A74" s="31"/>
      <c r="B74" s="466"/>
      <c r="C74" s="423"/>
      <c r="D74" s="162">
        <v>27.91</v>
      </c>
      <c r="E74" s="32">
        <v>27.91</v>
      </c>
      <c r="F74" s="32">
        <v>27.91</v>
      </c>
      <c r="G74" s="424"/>
      <c r="H74" s="128" t="s">
        <v>104</v>
      </c>
      <c r="I74" s="391"/>
      <c r="J74" s="423"/>
      <c r="K74" s="318">
        <v>28.13</v>
      </c>
      <c r="L74" s="319">
        <v>28.13</v>
      </c>
      <c r="M74" s="319">
        <v>28.13</v>
      </c>
      <c r="N74" s="447"/>
      <c r="O74" s="271" t="s">
        <v>218</v>
      </c>
      <c r="P74" s="369"/>
    </row>
    <row r="75" spans="1:16" ht="25.5" customHeight="1">
      <c r="A75" s="7"/>
      <c r="B75" s="466"/>
      <c r="C75" s="439" t="s">
        <v>27</v>
      </c>
      <c r="D75" s="164">
        <v>11.74</v>
      </c>
      <c r="E75" s="42">
        <f>9.95*1.18</f>
        <v>11.740999999999998</v>
      </c>
      <c r="F75" s="3">
        <v>11.74</v>
      </c>
      <c r="G75" s="570" t="s">
        <v>54</v>
      </c>
      <c r="H75" s="128" t="s">
        <v>125</v>
      </c>
      <c r="I75" s="392" t="s">
        <v>130</v>
      </c>
      <c r="J75" s="439" t="s">
        <v>27</v>
      </c>
      <c r="K75" s="574"/>
      <c r="L75" s="587">
        <v>12.45</v>
      </c>
      <c r="M75" s="605"/>
      <c r="N75" s="589" t="s">
        <v>54</v>
      </c>
      <c r="O75" s="368" t="s">
        <v>230</v>
      </c>
      <c r="P75" s="368" t="s">
        <v>231</v>
      </c>
    </row>
    <row r="76" spans="1:16" ht="25.5">
      <c r="A76" s="7"/>
      <c r="B76" s="466"/>
      <c r="C76" s="436"/>
      <c r="D76" s="164">
        <v>12.45</v>
      </c>
      <c r="E76" s="42">
        <f>10.55*1.18</f>
        <v>12.449</v>
      </c>
      <c r="F76" s="3">
        <v>12.45</v>
      </c>
      <c r="G76" s="571"/>
      <c r="H76" s="128" t="s">
        <v>131</v>
      </c>
      <c r="I76" s="391"/>
      <c r="J76" s="436"/>
      <c r="K76" s="575"/>
      <c r="L76" s="588"/>
      <c r="M76" s="606"/>
      <c r="N76" s="590"/>
      <c r="O76" s="369"/>
      <c r="P76" s="369"/>
    </row>
    <row r="77" spans="1:16" ht="25.5">
      <c r="A77" s="11"/>
      <c r="B77" s="466"/>
      <c r="C77" s="439" t="s">
        <v>136</v>
      </c>
      <c r="D77" s="178">
        <v>8</v>
      </c>
      <c r="E77" s="49">
        <v>8</v>
      </c>
      <c r="F77" s="4">
        <v>8</v>
      </c>
      <c r="G77" s="570" t="s">
        <v>54</v>
      </c>
      <c r="H77" s="130" t="s">
        <v>137</v>
      </c>
      <c r="I77" s="392" t="s">
        <v>139</v>
      </c>
      <c r="J77" s="439" t="s">
        <v>136</v>
      </c>
      <c r="K77" s="444">
        <v>8.87</v>
      </c>
      <c r="L77" s="445">
        <v>8.87</v>
      </c>
      <c r="M77" s="445">
        <v>8.87</v>
      </c>
      <c r="N77" s="589" t="s">
        <v>54</v>
      </c>
      <c r="O77" s="368" t="s">
        <v>242</v>
      </c>
      <c r="P77" s="368" t="s">
        <v>241</v>
      </c>
    </row>
    <row r="78" spans="1:16" ht="40.5" customHeight="1" thickBot="1">
      <c r="A78" s="8"/>
      <c r="B78" s="466"/>
      <c r="C78" s="440"/>
      <c r="D78" s="201">
        <v>8.45</v>
      </c>
      <c r="E78" s="53">
        <v>8.45</v>
      </c>
      <c r="F78" s="53">
        <v>8.45</v>
      </c>
      <c r="G78" s="571"/>
      <c r="H78" s="153" t="s">
        <v>138</v>
      </c>
      <c r="I78" s="411"/>
      <c r="J78" s="436"/>
      <c r="K78" s="444"/>
      <c r="L78" s="445"/>
      <c r="M78" s="445"/>
      <c r="N78" s="590"/>
      <c r="O78" s="369"/>
      <c r="P78" s="369"/>
    </row>
    <row r="79" spans="1:16" ht="29.25" customHeight="1">
      <c r="A79" s="15"/>
      <c r="B79" s="466"/>
      <c r="C79" s="422"/>
      <c r="D79" s="164"/>
      <c r="E79" s="42"/>
      <c r="F79" s="3"/>
      <c r="G79" s="572"/>
      <c r="H79" s="128"/>
      <c r="I79" s="389"/>
      <c r="J79" s="595" t="s">
        <v>160</v>
      </c>
      <c r="K79" s="299">
        <v>27.68</v>
      </c>
      <c r="L79" s="323">
        <v>27.68</v>
      </c>
      <c r="M79" s="52"/>
      <c r="N79" s="585" t="s">
        <v>54</v>
      </c>
      <c r="O79" s="249" t="s">
        <v>163</v>
      </c>
      <c r="P79" s="512" t="s">
        <v>162</v>
      </c>
    </row>
    <row r="80" spans="1:16" ht="29.25" customHeight="1">
      <c r="A80" s="15"/>
      <c r="B80" s="466"/>
      <c r="C80" s="423"/>
      <c r="D80" s="164"/>
      <c r="E80" s="42"/>
      <c r="F80" s="3"/>
      <c r="G80" s="573"/>
      <c r="H80" s="128"/>
      <c r="I80" s="390"/>
      <c r="J80" s="595"/>
      <c r="K80" s="302">
        <v>30.44</v>
      </c>
      <c r="L80" s="324">
        <v>30.44</v>
      </c>
      <c r="M80" s="82"/>
      <c r="N80" s="586"/>
      <c r="O80" s="249" t="s">
        <v>161</v>
      </c>
      <c r="P80" s="512"/>
    </row>
    <row r="81" spans="1:16" ht="13.5" thickBot="1">
      <c r="A81" s="21"/>
      <c r="B81" s="63"/>
      <c r="C81" s="120"/>
      <c r="D81" s="173"/>
      <c r="E81" s="22"/>
      <c r="F81" s="22"/>
      <c r="G81" s="23"/>
      <c r="H81" s="133"/>
      <c r="I81" s="210"/>
      <c r="J81" s="120"/>
      <c r="K81" s="173"/>
      <c r="L81" s="22"/>
      <c r="M81" s="22"/>
      <c r="N81" s="23"/>
      <c r="O81" s="252"/>
      <c r="P81" s="120"/>
    </row>
    <row r="82" spans="1:16" ht="25.5" customHeight="1">
      <c r="A82" s="6">
        <v>14</v>
      </c>
      <c r="B82" s="567" t="s">
        <v>28</v>
      </c>
      <c r="C82" s="454" t="s">
        <v>87</v>
      </c>
      <c r="D82" s="169">
        <v>26.27</v>
      </c>
      <c r="E82" s="9">
        <v>26.27</v>
      </c>
      <c r="F82" s="9">
        <v>26.27</v>
      </c>
      <c r="G82" s="202" t="s">
        <v>54</v>
      </c>
      <c r="H82" s="154" t="s">
        <v>89</v>
      </c>
      <c r="I82" s="566" t="s">
        <v>88</v>
      </c>
      <c r="J82" s="454" t="s">
        <v>87</v>
      </c>
      <c r="K82" s="582">
        <v>29.39</v>
      </c>
      <c r="L82" s="613">
        <f>24.91*1.18</f>
        <v>29.3938</v>
      </c>
      <c r="M82" s="576">
        <v>29.39</v>
      </c>
      <c r="N82" s="579" t="s">
        <v>54</v>
      </c>
      <c r="O82" s="591" t="s">
        <v>176</v>
      </c>
      <c r="P82" s="454" t="s">
        <v>196</v>
      </c>
    </row>
    <row r="83" spans="1:16" ht="25.5">
      <c r="A83" s="15"/>
      <c r="B83" s="568"/>
      <c r="C83" s="455"/>
      <c r="D83" s="164">
        <v>27.85</v>
      </c>
      <c r="E83" s="3">
        <v>27.85</v>
      </c>
      <c r="F83" s="3">
        <v>27.85</v>
      </c>
      <c r="G83" s="165" t="s">
        <v>54</v>
      </c>
      <c r="H83" s="155" t="s">
        <v>75</v>
      </c>
      <c r="I83" s="566"/>
      <c r="J83" s="455"/>
      <c r="K83" s="583"/>
      <c r="L83" s="614">
        <v>27.85</v>
      </c>
      <c r="M83" s="577">
        <v>27.85</v>
      </c>
      <c r="N83" s="580" t="s">
        <v>54</v>
      </c>
      <c r="O83" s="592" t="s">
        <v>75</v>
      </c>
      <c r="P83" s="455"/>
    </row>
    <row r="84" spans="1:16" ht="25.5">
      <c r="A84" s="15"/>
      <c r="B84" s="568"/>
      <c r="C84" s="455"/>
      <c r="D84" s="164">
        <v>29.39</v>
      </c>
      <c r="E84" s="3">
        <v>29.39</v>
      </c>
      <c r="F84" s="3">
        <v>29.39</v>
      </c>
      <c r="G84" s="165" t="s">
        <v>54</v>
      </c>
      <c r="H84" s="155" t="s">
        <v>76</v>
      </c>
      <c r="I84" s="566"/>
      <c r="J84" s="455"/>
      <c r="K84" s="584"/>
      <c r="L84" s="615">
        <v>29.39</v>
      </c>
      <c r="M84" s="578">
        <v>29.39</v>
      </c>
      <c r="N84" s="581" t="s">
        <v>54</v>
      </c>
      <c r="O84" s="592" t="s">
        <v>76</v>
      </c>
      <c r="P84" s="545"/>
    </row>
    <row r="85" spans="1:16" ht="25.5">
      <c r="A85" s="15"/>
      <c r="B85" s="568"/>
      <c r="C85" s="125"/>
      <c r="D85" s="178"/>
      <c r="E85" s="4"/>
      <c r="F85" s="4"/>
      <c r="G85" s="170"/>
      <c r="H85" s="156"/>
      <c r="I85" s="79"/>
      <c r="J85" s="437" t="s">
        <v>66</v>
      </c>
      <c r="K85" s="87"/>
      <c r="L85" s="97">
        <f>9.51*1.18</f>
        <v>11.2218</v>
      </c>
      <c r="M85" s="96"/>
      <c r="N85" s="374" t="s">
        <v>54</v>
      </c>
      <c r="O85" s="272" t="s">
        <v>135</v>
      </c>
      <c r="P85" s="511" t="s">
        <v>178</v>
      </c>
    </row>
    <row r="86" spans="1:16" ht="39" thickBot="1">
      <c r="A86" s="8"/>
      <c r="B86" s="569"/>
      <c r="C86" s="126" t="s">
        <v>66</v>
      </c>
      <c r="D86" s="57"/>
      <c r="E86" s="10">
        <v>11.22</v>
      </c>
      <c r="F86" s="10"/>
      <c r="G86" s="203" t="s">
        <v>54</v>
      </c>
      <c r="H86" s="157" t="s">
        <v>71</v>
      </c>
      <c r="I86" s="212" t="s">
        <v>85</v>
      </c>
      <c r="J86" s="594"/>
      <c r="K86" s="243"/>
      <c r="L86" s="103">
        <f>10.45*1.18</f>
        <v>12.330999999999998</v>
      </c>
      <c r="M86" s="83"/>
      <c r="N86" s="593"/>
      <c r="O86" s="273" t="s">
        <v>161</v>
      </c>
      <c r="P86" s="531"/>
    </row>
    <row r="87" spans="1:16" ht="13.5" thickBot="1">
      <c r="A87" s="21"/>
      <c r="B87" s="63"/>
      <c r="C87" s="120"/>
      <c r="D87" s="173"/>
      <c r="E87" s="22"/>
      <c r="F87" s="22"/>
      <c r="G87" s="23"/>
      <c r="H87" s="133"/>
      <c r="I87" s="210"/>
      <c r="J87" s="120"/>
      <c r="K87" s="173"/>
      <c r="L87" s="22"/>
      <c r="M87" s="22"/>
      <c r="N87" s="23"/>
      <c r="O87" s="252"/>
      <c r="P87" s="120"/>
    </row>
    <row r="88" spans="1:16" ht="25.5">
      <c r="A88" s="598">
        <v>15</v>
      </c>
      <c r="B88" s="465" t="s">
        <v>29</v>
      </c>
      <c r="C88" s="416" t="s">
        <v>30</v>
      </c>
      <c r="D88" s="169">
        <v>32.27</v>
      </c>
      <c r="E88" s="9">
        <v>32.27</v>
      </c>
      <c r="F88" s="9">
        <v>32.27</v>
      </c>
      <c r="G88" s="378" t="s">
        <v>61</v>
      </c>
      <c r="H88" s="158" t="s">
        <v>114</v>
      </c>
      <c r="I88" s="419" t="s">
        <v>116</v>
      </c>
      <c r="J88" s="416" t="s">
        <v>30</v>
      </c>
      <c r="K88" s="493">
        <v>35.55</v>
      </c>
      <c r="L88" s="607">
        <v>35.55</v>
      </c>
      <c r="M88" s="607">
        <v>35.55</v>
      </c>
      <c r="N88" s="378" t="s">
        <v>61</v>
      </c>
      <c r="O88" s="616" t="s">
        <v>219</v>
      </c>
      <c r="P88" s="416" t="s">
        <v>220</v>
      </c>
    </row>
    <row r="89" spans="1:16" ht="25.5">
      <c r="A89" s="425"/>
      <c r="B89" s="466"/>
      <c r="C89" s="417"/>
      <c r="D89" s="164">
        <v>33.86</v>
      </c>
      <c r="E89" s="3">
        <v>33.86</v>
      </c>
      <c r="F89" s="3">
        <v>33.86</v>
      </c>
      <c r="G89" s="379"/>
      <c r="H89" s="159" t="s">
        <v>75</v>
      </c>
      <c r="I89" s="420"/>
      <c r="J89" s="417"/>
      <c r="K89" s="494"/>
      <c r="L89" s="608"/>
      <c r="M89" s="608"/>
      <c r="N89" s="379"/>
      <c r="O89" s="617"/>
      <c r="P89" s="417"/>
    </row>
    <row r="90" spans="1:16" ht="26.25" thickBot="1">
      <c r="A90" s="425"/>
      <c r="B90" s="467"/>
      <c r="C90" s="418"/>
      <c r="D90" s="57">
        <v>35.55</v>
      </c>
      <c r="E90" s="10">
        <v>35.55</v>
      </c>
      <c r="F90" s="10">
        <v>35.55</v>
      </c>
      <c r="G90" s="380"/>
      <c r="H90" s="160" t="s">
        <v>115</v>
      </c>
      <c r="I90" s="421"/>
      <c r="J90" s="418"/>
      <c r="K90" s="495"/>
      <c r="L90" s="609"/>
      <c r="M90" s="609"/>
      <c r="N90" s="380"/>
      <c r="O90" s="618"/>
      <c r="P90" s="418"/>
    </row>
    <row r="91" spans="1:16" ht="13.5" thickBot="1">
      <c r="A91" s="21"/>
      <c r="B91" s="61"/>
      <c r="C91" s="120"/>
      <c r="D91" s="173"/>
      <c r="E91" s="22"/>
      <c r="F91" s="22"/>
      <c r="G91" s="23"/>
      <c r="H91" s="133"/>
      <c r="I91" s="210"/>
      <c r="J91" s="120"/>
      <c r="K91" s="173"/>
      <c r="L91" s="22"/>
      <c r="M91" s="22"/>
      <c r="N91" s="23"/>
      <c r="O91" s="252"/>
      <c r="P91" s="120"/>
    </row>
    <row r="92" spans="1:16" ht="39" customHeight="1">
      <c r="A92" s="519">
        <v>16</v>
      </c>
      <c r="B92" s="524" t="s">
        <v>31</v>
      </c>
      <c r="C92" s="401" t="s">
        <v>19</v>
      </c>
      <c r="D92" s="164">
        <v>24.18</v>
      </c>
      <c r="E92" s="3">
        <v>24.18</v>
      </c>
      <c r="F92" s="3">
        <v>24.18</v>
      </c>
      <c r="G92" s="165" t="s">
        <v>54</v>
      </c>
      <c r="H92" s="131" t="s">
        <v>93</v>
      </c>
      <c r="I92" s="389" t="s">
        <v>94</v>
      </c>
      <c r="J92" s="416" t="s">
        <v>221</v>
      </c>
      <c r="K92" s="239">
        <v>27.03</v>
      </c>
      <c r="L92" s="102">
        <v>27.03</v>
      </c>
      <c r="M92" s="102">
        <v>27.03</v>
      </c>
      <c r="N92" s="202" t="s">
        <v>54</v>
      </c>
      <c r="O92" s="158" t="s">
        <v>186</v>
      </c>
      <c r="P92" s="486" t="s">
        <v>222</v>
      </c>
    </row>
    <row r="93" spans="1:16" ht="25.5">
      <c r="A93" s="520"/>
      <c r="B93" s="387"/>
      <c r="C93" s="407"/>
      <c r="D93" s="164">
        <v>25.63</v>
      </c>
      <c r="E93" s="3">
        <v>25.63</v>
      </c>
      <c r="F93" s="3">
        <v>25.63</v>
      </c>
      <c r="G93" s="165" t="s">
        <v>54</v>
      </c>
      <c r="H93" s="131" t="s">
        <v>75</v>
      </c>
      <c r="I93" s="390"/>
      <c r="J93" s="417"/>
      <c r="K93" s="481">
        <v>27.6</v>
      </c>
      <c r="L93" s="611">
        <v>27.6</v>
      </c>
      <c r="M93" s="611">
        <v>27.6</v>
      </c>
      <c r="N93" s="489" t="s">
        <v>54</v>
      </c>
      <c r="O93" s="491" t="s">
        <v>187</v>
      </c>
      <c r="P93" s="487"/>
    </row>
    <row r="94" spans="1:16" ht="26.25" thickBot="1">
      <c r="A94" s="520"/>
      <c r="B94" s="533"/>
      <c r="C94" s="407"/>
      <c r="D94" s="164">
        <v>27.03</v>
      </c>
      <c r="E94" s="3">
        <v>27.03</v>
      </c>
      <c r="F94" s="3">
        <v>27.03</v>
      </c>
      <c r="G94" s="165" t="s">
        <v>54</v>
      </c>
      <c r="H94" s="131" t="s">
        <v>95</v>
      </c>
      <c r="I94" s="390"/>
      <c r="J94" s="418"/>
      <c r="K94" s="482"/>
      <c r="L94" s="612"/>
      <c r="M94" s="612"/>
      <c r="N94" s="490"/>
      <c r="O94" s="492"/>
      <c r="P94" s="488"/>
    </row>
    <row r="95" spans="1:16" ht="13.5" thickBot="1">
      <c r="A95" s="21"/>
      <c r="B95" s="63"/>
      <c r="C95" s="120"/>
      <c r="D95" s="173"/>
      <c r="E95" s="22"/>
      <c r="F95" s="22"/>
      <c r="G95" s="23"/>
      <c r="H95" s="133"/>
      <c r="I95" s="210"/>
      <c r="J95" s="120"/>
      <c r="K95" s="173"/>
      <c r="L95" s="22"/>
      <c r="M95" s="22"/>
      <c r="N95" s="23"/>
      <c r="O95" s="252"/>
      <c r="P95" s="120"/>
    </row>
    <row r="96" spans="1:16" ht="30.75" customHeight="1">
      <c r="A96" s="598">
        <v>17</v>
      </c>
      <c r="B96" s="465" t="s">
        <v>32</v>
      </c>
      <c r="C96" s="401" t="s">
        <v>33</v>
      </c>
      <c r="D96" s="403">
        <v>32.91</v>
      </c>
      <c r="E96" s="405">
        <v>32.91</v>
      </c>
      <c r="F96" s="405">
        <v>32.91</v>
      </c>
      <c r="G96" s="399" t="s">
        <v>61</v>
      </c>
      <c r="H96" s="397" t="s">
        <v>72</v>
      </c>
      <c r="I96" s="389" t="s">
        <v>86</v>
      </c>
      <c r="J96" s="401" t="s">
        <v>33</v>
      </c>
      <c r="K96" s="169">
        <v>32.91</v>
      </c>
      <c r="L96" s="9">
        <v>32.91</v>
      </c>
      <c r="M96" s="9">
        <v>32.91</v>
      </c>
      <c r="N96" s="399" t="s">
        <v>61</v>
      </c>
      <c r="O96" s="158" t="s">
        <v>186</v>
      </c>
      <c r="P96" s="429" t="s">
        <v>223</v>
      </c>
    </row>
    <row r="97" spans="1:16" ht="37.5" customHeight="1" thickBot="1">
      <c r="A97" s="426"/>
      <c r="B97" s="467"/>
      <c r="C97" s="402"/>
      <c r="D97" s="404"/>
      <c r="E97" s="406"/>
      <c r="F97" s="406"/>
      <c r="G97" s="400"/>
      <c r="H97" s="398"/>
      <c r="I97" s="411"/>
      <c r="J97" s="402"/>
      <c r="K97" s="57">
        <v>33.04</v>
      </c>
      <c r="L97" s="10">
        <v>33.04</v>
      </c>
      <c r="M97" s="10">
        <v>33.04</v>
      </c>
      <c r="N97" s="400"/>
      <c r="O97" s="160" t="s">
        <v>187</v>
      </c>
      <c r="P97" s="476"/>
    </row>
    <row r="98" spans="1:16" ht="13.5" thickBot="1">
      <c r="A98" s="21"/>
      <c r="B98" s="63"/>
      <c r="C98" s="120"/>
      <c r="D98" s="173"/>
      <c r="E98" s="22"/>
      <c r="F98" s="22"/>
      <c r="G98" s="23"/>
      <c r="H98" s="133"/>
      <c r="I98" s="210"/>
      <c r="J98" s="120"/>
      <c r="K98" s="173"/>
      <c r="L98" s="22"/>
      <c r="M98" s="22"/>
      <c r="N98" s="23"/>
      <c r="O98" s="252"/>
      <c r="P98" s="120"/>
    </row>
    <row r="99" spans="1:16" ht="39" thickBot="1">
      <c r="A99" s="598">
        <v>18</v>
      </c>
      <c r="B99" s="465" t="s">
        <v>34</v>
      </c>
      <c r="C99" s="401" t="s">
        <v>19</v>
      </c>
      <c r="D99" s="403">
        <v>20.05</v>
      </c>
      <c r="E99" s="405">
        <v>20.05</v>
      </c>
      <c r="F99" s="405">
        <v>20.05</v>
      </c>
      <c r="G99" s="399" t="s">
        <v>61</v>
      </c>
      <c r="H99" s="623" t="s">
        <v>212</v>
      </c>
      <c r="I99" s="519" t="s">
        <v>213</v>
      </c>
      <c r="J99" s="340" t="s">
        <v>19</v>
      </c>
      <c r="K99" s="169">
        <v>22.41</v>
      </c>
      <c r="L99" s="9">
        <v>22.41</v>
      </c>
      <c r="M99" s="9">
        <v>22.41</v>
      </c>
      <c r="N99" s="344" t="s">
        <v>61</v>
      </c>
      <c r="O99" s="158" t="s">
        <v>152</v>
      </c>
      <c r="P99" s="283" t="s">
        <v>153</v>
      </c>
    </row>
    <row r="100" spans="1:16" ht="38.25" customHeight="1">
      <c r="A100" s="425"/>
      <c r="B100" s="466"/>
      <c r="C100" s="407"/>
      <c r="D100" s="382"/>
      <c r="E100" s="604"/>
      <c r="F100" s="604"/>
      <c r="G100" s="428"/>
      <c r="H100" s="624"/>
      <c r="I100" s="520"/>
      <c r="J100" s="535" t="s">
        <v>243</v>
      </c>
      <c r="K100" s="166">
        <v>23.75</v>
      </c>
      <c r="L100" s="5">
        <v>23.75</v>
      </c>
      <c r="M100" s="5">
        <v>23.75</v>
      </c>
      <c r="N100" s="343" t="s">
        <v>61</v>
      </c>
      <c r="O100" s="224" t="s">
        <v>244</v>
      </c>
      <c r="P100" s="524" t="s">
        <v>246</v>
      </c>
    </row>
    <row r="101" spans="1:16" ht="34.5" thickBot="1">
      <c r="A101" s="426"/>
      <c r="B101" s="467"/>
      <c r="C101" s="402"/>
      <c r="D101" s="404"/>
      <c r="E101" s="406"/>
      <c r="F101" s="406"/>
      <c r="G101" s="400"/>
      <c r="H101" s="625"/>
      <c r="I101" s="521"/>
      <c r="J101" s="402"/>
      <c r="K101" s="57">
        <v>24.63</v>
      </c>
      <c r="L101" s="10">
        <v>24.63</v>
      </c>
      <c r="M101" s="10">
        <v>24.63</v>
      </c>
      <c r="N101" s="197" t="s">
        <v>61</v>
      </c>
      <c r="O101" s="160" t="s">
        <v>245</v>
      </c>
      <c r="P101" s="533"/>
    </row>
    <row r="102" spans="1:16" ht="13.5" thickBot="1">
      <c r="A102" s="21"/>
      <c r="B102" s="63"/>
      <c r="C102" s="120"/>
      <c r="D102" s="173"/>
      <c r="E102" s="22"/>
      <c r="F102" s="22"/>
      <c r="G102" s="23"/>
      <c r="H102" s="133"/>
      <c r="I102" s="210"/>
      <c r="J102" s="120"/>
      <c r="K102" s="173"/>
      <c r="L102" s="22"/>
      <c r="M102" s="22"/>
      <c r="N102" s="23"/>
      <c r="O102" s="252"/>
      <c r="P102" s="120"/>
    </row>
    <row r="103" spans="1:16" ht="25.5" customHeight="1">
      <c r="A103" s="58">
        <v>19</v>
      </c>
      <c r="B103" s="465" t="s">
        <v>35</v>
      </c>
      <c r="C103" s="408" t="s">
        <v>58</v>
      </c>
      <c r="D103" s="193">
        <v>14.35</v>
      </c>
      <c r="E103" s="33">
        <v>14.35</v>
      </c>
      <c r="F103" s="33">
        <v>14.35</v>
      </c>
      <c r="G103" s="165" t="s">
        <v>54</v>
      </c>
      <c r="H103" s="134" t="s">
        <v>73</v>
      </c>
      <c r="I103" s="389" t="s">
        <v>74</v>
      </c>
      <c r="J103" s="537" t="s">
        <v>184</v>
      </c>
      <c r="K103" s="325">
        <v>16.06</v>
      </c>
      <c r="L103" s="326">
        <v>16.06</v>
      </c>
      <c r="M103" s="326">
        <v>16.06</v>
      </c>
      <c r="N103" s="244" t="s">
        <v>54</v>
      </c>
      <c r="O103" s="274" t="s">
        <v>135</v>
      </c>
      <c r="P103" s="483" t="s">
        <v>172</v>
      </c>
    </row>
    <row r="104" spans="1:16" ht="25.5">
      <c r="A104" s="59"/>
      <c r="B104" s="466"/>
      <c r="C104" s="409"/>
      <c r="D104" s="204">
        <v>15.21</v>
      </c>
      <c r="E104" s="52">
        <v>15.21</v>
      </c>
      <c r="F104" s="52">
        <v>15.21</v>
      </c>
      <c r="G104" s="165" t="s">
        <v>54</v>
      </c>
      <c r="H104" s="128" t="s">
        <v>75</v>
      </c>
      <c r="I104" s="390"/>
      <c r="J104" s="538"/>
      <c r="K104" s="540">
        <v>18.46</v>
      </c>
      <c r="L104" s="496">
        <v>18.46</v>
      </c>
      <c r="M104" s="496">
        <v>18.46</v>
      </c>
      <c r="N104" s="376" t="s">
        <v>54</v>
      </c>
      <c r="O104" s="483" t="s">
        <v>161</v>
      </c>
      <c r="P104" s="484"/>
    </row>
    <row r="105" spans="1:16" ht="25.5">
      <c r="A105" s="59"/>
      <c r="B105" s="466"/>
      <c r="C105" s="410"/>
      <c r="D105" s="204">
        <v>16.06</v>
      </c>
      <c r="E105" s="52">
        <v>16.06</v>
      </c>
      <c r="F105" s="52">
        <v>16.06</v>
      </c>
      <c r="G105" s="165" t="s">
        <v>54</v>
      </c>
      <c r="H105" s="128" t="s">
        <v>76</v>
      </c>
      <c r="I105" s="391"/>
      <c r="J105" s="539"/>
      <c r="K105" s="541"/>
      <c r="L105" s="497"/>
      <c r="M105" s="497"/>
      <c r="N105" s="377"/>
      <c r="O105" s="485"/>
      <c r="P105" s="485"/>
    </row>
    <row r="106" spans="1:16" ht="38.25">
      <c r="A106" s="64"/>
      <c r="B106" s="466"/>
      <c r="C106" s="7" t="s">
        <v>36</v>
      </c>
      <c r="D106" s="164">
        <v>41.49</v>
      </c>
      <c r="E106" s="3">
        <v>41.49</v>
      </c>
      <c r="F106" s="3">
        <v>41.49</v>
      </c>
      <c r="G106" s="165" t="s">
        <v>54</v>
      </c>
      <c r="H106" s="131" t="s">
        <v>45</v>
      </c>
      <c r="I106" s="223" t="s">
        <v>185</v>
      </c>
      <c r="J106" s="335" t="s">
        <v>36</v>
      </c>
      <c r="K106" s="328">
        <v>46.42</v>
      </c>
      <c r="L106" s="329">
        <f>39.34*1.18</f>
        <v>46.4212</v>
      </c>
      <c r="M106" s="330">
        <v>46.42</v>
      </c>
      <c r="N106" s="244" t="s">
        <v>54</v>
      </c>
      <c r="O106" s="275" t="s">
        <v>149</v>
      </c>
      <c r="P106" s="286" t="s">
        <v>151</v>
      </c>
    </row>
    <row r="107" spans="1:16" ht="31.5" customHeight="1">
      <c r="A107" s="64"/>
      <c r="B107" s="466"/>
      <c r="C107" s="386" t="s">
        <v>42</v>
      </c>
      <c r="D107" s="164"/>
      <c r="E107" s="42">
        <f>0.56*1.18</f>
        <v>0.6608</v>
      </c>
      <c r="F107" s="3"/>
      <c r="G107" s="165"/>
      <c r="H107" s="128" t="s">
        <v>73</v>
      </c>
      <c r="I107" s="392" t="s">
        <v>78</v>
      </c>
      <c r="J107" s="535" t="s">
        <v>42</v>
      </c>
      <c r="K107" s="164"/>
      <c r="L107" s="297">
        <f>0.62*1.18</f>
        <v>0.7315999999999999</v>
      </c>
      <c r="M107" s="3"/>
      <c r="N107" s="165" t="s">
        <v>54</v>
      </c>
      <c r="O107" s="225" t="s">
        <v>186</v>
      </c>
      <c r="P107" s="368" t="s">
        <v>189</v>
      </c>
    </row>
    <row r="108" spans="1:16" ht="25.5">
      <c r="A108" s="64"/>
      <c r="B108" s="466"/>
      <c r="C108" s="387"/>
      <c r="D108" s="164"/>
      <c r="E108" s="42">
        <f>0.59*1.18</f>
        <v>0.6961999999999999</v>
      </c>
      <c r="F108" s="3"/>
      <c r="G108" s="165"/>
      <c r="H108" s="128" t="s">
        <v>75</v>
      </c>
      <c r="I108" s="390"/>
      <c r="J108" s="407"/>
      <c r="K108" s="381"/>
      <c r="L108" s="364">
        <f>0.64*1.18</f>
        <v>0.7552</v>
      </c>
      <c r="M108" s="587"/>
      <c r="N108" s="366" t="s">
        <v>54</v>
      </c>
      <c r="O108" s="368" t="s">
        <v>187</v>
      </c>
      <c r="P108" s="385"/>
    </row>
    <row r="109" spans="1:16" ht="25.5">
      <c r="A109" s="64"/>
      <c r="B109" s="466"/>
      <c r="C109" s="388"/>
      <c r="D109" s="164"/>
      <c r="E109" s="42">
        <f>0.62*1.18</f>
        <v>0.7315999999999999</v>
      </c>
      <c r="F109" s="3"/>
      <c r="G109" s="165"/>
      <c r="H109" s="128" t="s">
        <v>76</v>
      </c>
      <c r="I109" s="391"/>
      <c r="J109" s="536"/>
      <c r="K109" s="383"/>
      <c r="L109" s="365"/>
      <c r="M109" s="588"/>
      <c r="N109" s="367"/>
      <c r="O109" s="369"/>
      <c r="P109" s="369"/>
    </row>
    <row r="110" spans="1:16" ht="24" customHeight="1">
      <c r="A110" s="64"/>
      <c r="B110" s="466"/>
      <c r="C110" s="368" t="s">
        <v>41</v>
      </c>
      <c r="D110" s="164"/>
      <c r="E110" s="42">
        <f>10.82*1.18</f>
        <v>12.7676</v>
      </c>
      <c r="F110" s="3"/>
      <c r="G110" s="165" t="s">
        <v>54</v>
      </c>
      <c r="H110" s="131" t="s">
        <v>80</v>
      </c>
      <c r="I110" s="392" t="s">
        <v>77</v>
      </c>
      <c r="J110" s="439" t="s">
        <v>41</v>
      </c>
      <c r="K110" s="172"/>
      <c r="L110" s="297">
        <f>11.22*1.18</f>
        <v>13.2396</v>
      </c>
      <c r="M110" s="3"/>
      <c r="N110" s="165" t="s">
        <v>54</v>
      </c>
      <c r="O110" s="159" t="s">
        <v>186</v>
      </c>
      <c r="P110" s="368" t="s">
        <v>188</v>
      </c>
    </row>
    <row r="111" spans="1:16" ht="27" customHeight="1">
      <c r="A111" s="64"/>
      <c r="B111" s="466"/>
      <c r="C111" s="369"/>
      <c r="D111" s="164"/>
      <c r="E111" s="42">
        <f>11.22*1.18</f>
        <v>13.2396</v>
      </c>
      <c r="F111" s="3"/>
      <c r="G111" s="165" t="s">
        <v>54</v>
      </c>
      <c r="H111" s="131" t="s">
        <v>106</v>
      </c>
      <c r="I111" s="391"/>
      <c r="J111" s="436"/>
      <c r="K111" s="164"/>
      <c r="L111" s="297">
        <f>11.6*1.18</f>
        <v>13.687999999999999</v>
      </c>
      <c r="M111" s="3"/>
      <c r="N111" s="165" t="s">
        <v>54</v>
      </c>
      <c r="O111" s="159" t="s">
        <v>187</v>
      </c>
      <c r="P111" s="369"/>
    </row>
    <row r="112" spans="1:16" ht="13.5" thickBot="1">
      <c r="A112" s="64"/>
      <c r="B112" s="466"/>
      <c r="C112" s="7"/>
      <c r="D112" s="164"/>
      <c r="E112" s="3"/>
      <c r="F112" s="3"/>
      <c r="G112" s="165"/>
      <c r="H112" s="131"/>
      <c r="I112" s="223"/>
      <c r="J112" s="7"/>
      <c r="K112" s="164"/>
      <c r="L112" s="3"/>
      <c r="M112" s="3"/>
      <c r="N112" s="165"/>
      <c r="O112" s="159"/>
      <c r="P112" s="114"/>
    </row>
    <row r="113" spans="1:16" ht="25.5" customHeight="1">
      <c r="A113" s="64"/>
      <c r="B113" s="466"/>
      <c r="C113" s="386" t="s">
        <v>38</v>
      </c>
      <c r="D113" s="172">
        <v>6.15</v>
      </c>
      <c r="E113" s="42">
        <v>6.15</v>
      </c>
      <c r="F113" s="42">
        <v>6.15</v>
      </c>
      <c r="G113" s="165" t="s">
        <v>54</v>
      </c>
      <c r="H113" s="134" t="s">
        <v>73</v>
      </c>
      <c r="I113" s="389" t="s">
        <v>79</v>
      </c>
      <c r="J113" s="545" t="s">
        <v>38</v>
      </c>
      <c r="K113" s="327">
        <v>6.88</v>
      </c>
      <c r="L113" s="324">
        <v>6.88</v>
      </c>
      <c r="M113" s="324">
        <v>6.88</v>
      </c>
      <c r="N113" s="230" t="s">
        <v>54</v>
      </c>
      <c r="O113" s="249" t="s">
        <v>135</v>
      </c>
      <c r="P113" s="511" t="s">
        <v>171</v>
      </c>
    </row>
    <row r="114" spans="1:16" ht="25.5">
      <c r="A114" s="64"/>
      <c r="B114" s="466"/>
      <c r="C114" s="387"/>
      <c r="D114" s="172">
        <v>6.51</v>
      </c>
      <c r="E114" s="42">
        <v>6.51</v>
      </c>
      <c r="F114" s="42">
        <v>6.51</v>
      </c>
      <c r="G114" s="165" t="s">
        <v>54</v>
      </c>
      <c r="H114" s="128" t="s">
        <v>75</v>
      </c>
      <c r="I114" s="390"/>
      <c r="J114" s="546"/>
      <c r="K114" s="619">
        <v>7.38</v>
      </c>
      <c r="L114" s="621">
        <f>+K114</f>
        <v>7.38</v>
      </c>
      <c r="M114" s="621">
        <f>+L114</f>
        <v>7.38</v>
      </c>
      <c r="N114" s="374" t="s">
        <v>54</v>
      </c>
      <c r="O114" s="511" t="s">
        <v>161</v>
      </c>
      <c r="P114" s="512"/>
    </row>
    <row r="115" spans="1:16" ht="26.25" thickBot="1">
      <c r="A115" s="64"/>
      <c r="B115" s="466"/>
      <c r="C115" s="388"/>
      <c r="D115" s="172">
        <v>6.88</v>
      </c>
      <c r="E115" s="42">
        <v>6.88</v>
      </c>
      <c r="F115" s="42">
        <v>6.88</v>
      </c>
      <c r="G115" s="165" t="s">
        <v>54</v>
      </c>
      <c r="H115" s="128" t="s">
        <v>76</v>
      </c>
      <c r="I115" s="391"/>
      <c r="J115" s="547"/>
      <c r="K115" s="620"/>
      <c r="L115" s="622"/>
      <c r="M115" s="622"/>
      <c r="N115" s="375"/>
      <c r="O115" s="361"/>
      <c r="P115" s="361"/>
    </row>
    <row r="116" spans="1:16" ht="25.5" customHeight="1">
      <c r="A116" s="64"/>
      <c r="B116" s="466"/>
      <c r="C116" s="386" t="s">
        <v>37</v>
      </c>
      <c r="D116" s="172"/>
      <c r="E116" s="42">
        <f>0.98*1.18</f>
        <v>1.1563999999999999</v>
      </c>
      <c r="F116" s="42">
        <f>0.98*1.18</f>
        <v>1.1563999999999999</v>
      </c>
      <c r="G116" s="165" t="s">
        <v>54</v>
      </c>
      <c r="H116" s="134" t="s">
        <v>73</v>
      </c>
      <c r="I116" s="389" t="s">
        <v>128</v>
      </c>
      <c r="J116" s="545" t="s">
        <v>37</v>
      </c>
      <c r="K116" s="234"/>
      <c r="L116" s="324">
        <f>1.1*1.18</f>
        <v>1.298</v>
      </c>
      <c r="M116" s="324">
        <f>+L116</f>
        <v>1.298</v>
      </c>
      <c r="N116" s="230" t="s">
        <v>54</v>
      </c>
      <c r="O116" s="249" t="s">
        <v>135</v>
      </c>
      <c r="P116" s="511" t="s">
        <v>170</v>
      </c>
    </row>
    <row r="117" spans="1:16" ht="25.5">
      <c r="A117" s="64"/>
      <c r="B117" s="466"/>
      <c r="C117" s="387"/>
      <c r="D117" s="172"/>
      <c r="E117" s="42">
        <f>1.04*1.18</f>
        <v>1.2272</v>
      </c>
      <c r="F117" s="42">
        <f>1.04*1.18</f>
        <v>1.2272</v>
      </c>
      <c r="G117" s="165" t="s">
        <v>54</v>
      </c>
      <c r="H117" s="128" t="s">
        <v>75</v>
      </c>
      <c r="I117" s="390"/>
      <c r="J117" s="546"/>
      <c r="K117" s="619"/>
      <c r="L117" s="621">
        <f>1.15*1.18</f>
        <v>1.3569999999999998</v>
      </c>
      <c r="M117" s="621">
        <f>+L117</f>
        <v>1.3569999999999998</v>
      </c>
      <c r="N117" s="374" t="s">
        <v>54</v>
      </c>
      <c r="O117" s="511" t="s">
        <v>161</v>
      </c>
      <c r="P117" s="512"/>
    </row>
    <row r="118" spans="1:16" ht="25.5">
      <c r="A118" s="64"/>
      <c r="B118" s="466"/>
      <c r="C118" s="388"/>
      <c r="D118" s="164"/>
      <c r="E118" s="42">
        <f>1.1*1.18</f>
        <v>1.298</v>
      </c>
      <c r="F118" s="42">
        <f>1.1*1.18</f>
        <v>1.298</v>
      </c>
      <c r="G118" s="165" t="s">
        <v>54</v>
      </c>
      <c r="H118" s="128" t="s">
        <v>76</v>
      </c>
      <c r="I118" s="391"/>
      <c r="J118" s="547"/>
      <c r="K118" s="620"/>
      <c r="L118" s="622"/>
      <c r="M118" s="622"/>
      <c r="N118" s="375"/>
      <c r="O118" s="361"/>
      <c r="P118" s="361"/>
    </row>
    <row r="119" spans="1:16" ht="36.75" customHeight="1">
      <c r="A119" s="64"/>
      <c r="B119" s="466"/>
      <c r="C119" s="394" t="s">
        <v>62</v>
      </c>
      <c r="D119" s="164"/>
      <c r="E119" s="42">
        <f>10.26*1.18</f>
        <v>12.1068</v>
      </c>
      <c r="F119" s="42">
        <f aca="true" t="shared" si="0" ref="F119:F124">+E119</f>
        <v>12.1068</v>
      </c>
      <c r="G119" s="165" t="s">
        <v>54</v>
      </c>
      <c r="H119" s="131" t="s">
        <v>125</v>
      </c>
      <c r="I119" s="392" t="s">
        <v>129</v>
      </c>
      <c r="J119" s="550" t="s">
        <v>62</v>
      </c>
      <c r="K119" s="381"/>
      <c r="L119" s="364">
        <f>11.48*1.18</f>
        <v>13.5464</v>
      </c>
      <c r="M119" s="587">
        <v>13.55</v>
      </c>
      <c r="N119" s="366" t="s">
        <v>54</v>
      </c>
      <c r="O119" s="368" t="s">
        <v>230</v>
      </c>
      <c r="P119" s="368" t="s">
        <v>236</v>
      </c>
    </row>
    <row r="120" spans="1:16" ht="36.75" customHeight="1">
      <c r="A120" s="64"/>
      <c r="B120" s="466"/>
      <c r="C120" s="395"/>
      <c r="D120" s="164"/>
      <c r="E120" s="42">
        <f>10.87*1.18</f>
        <v>12.8266</v>
      </c>
      <c r="F120" s="42">
        <f t="shared" si="0"/>
        <v>12.8266</v>
      </c>
      <c r="G120" s="165" t="s">
        <v>54</v>
      </c>
      <c r="H120" s="131" t="s">
        <v>126</v>
      </c>
      <c r="I120" s="390"/>
      <c r="J120" s="551"/>
      <c r="K120" s="382"/>
      <c r="L120" s="384"/>
      <c r="M120" s="604"/>
      <c r="N120" s="544"/>
      <c r="O120" s="385"/>
      <c r="P120" s="385"/>
    </row>
    <row r="121" spans="1:16" ht="36.75" customHeight="1">
      <c r="A121" s="64"/>
      <c r="B121" s="466"/>
      <c r="C121" s="396"/>
      <c r="D121" s="164"/>
      <c r="E121" s="42">
        <f>11.48*1.18</f>
        <v>13.5464</v>
      </c>
      <c r="F121" s="42">
        <f t="shared" si="0"/>
        <v>13.5464</v>
      </c>
      <c r="G121" s="165" t="s">
        <v>54</v>
      </c>
      <c r="H121" s="131" t="s">
        <v>127</v>
      </c>
      <c r="I121" s="391"/>
      <c r="J121" s="552"/>
      <c r="K121" s="383"/>
      <c r="L121" s="365"/>
      <c r="M121" s="588"/>
      <c r="N121" s="367"/>
      <c r="O121" s="369"/>
      <c r="P121" s="369"/>
    </row>
    <row r="122" spans="1:16" ht="36.75" customHeight="1">
      <c r="A122" s="64"/>
      <c r="B122" s="466"/>
      <c r="C122" s="439" t="s">
        <v>63</v>
      </c>
      <c r="D122" s="164"/>
      <c r="E122" s="42">
        <f>6.29*1.18</f>
        <v>7.422199999999999</v>
      </c>
      <c r="F122" s="42">
        <f t="shared" si="0"/>
        <v>7.422199999999999</v>
      </c>
      <c r="G122" s="165" t="s">
        <v>54</v>
      </c>
      <c r="H122" s="131" t="s">
        <v>125</v>
      </c>
      <c r="I122" s="392" t="s">
        <v>129</v>
      </c>
      <c r="J122" s="439" t="s">
        <v>63</v>
      </c>
      <c r="K122" s="381"/>
      <c r="L122" s="364">
        <f>7.03*1.18</f>
        <v>8.295399999999999</v>
      </c>
      <c r="M122" s="364">
        <f>7.03*1.18</f>
        <v>8.295399999999999</v>
      </c>
      <c r="N122" s="366" t="s">
        <v>54</v>
      </c>
      <c r="O122" s="368" t="s">
        <v>230</v>
      </c>
      <c r="P122" s="368" t="s">
        <v>237</v>
      </c>
    </row>
    <row r="123" spans="1:16" ht="36.75" customHeight="1">
      <c r="A123" s="64"/>
      <c r="B123" s="466"/>
      <c r="C123" s="423"/>
      <c r="D123" s="164"/>
      <c r="E123" s="42">
        <f>6.66*1.18</f>
        <v>7.8588</v>
      </c>
      <c r="F123" s="42">
        <f t="shared" si="0"/>
        <v>7.8588</v>
      </c>
      <c r="G123" s="165" t="s">
        <v>54</v>
      </c>
      <c r="H123" s="131" t="s">
        <v>126</v>
      </c>
      <c r="I123" s="390"/>
      <c r="J123" s="423"/>
      <c r="K123" s="382"/>
      <c r="L123" s="384"/>
      <c r="M123" s="384"/>
      <c r="N123" s="544"/>
      <c r="O123" s="385"/>
      <c r="P123" s="385"/>
    </row>
    <row r="124" spans="1:16" ht="38.25" customHeight="1">
      <c r="A124" s="64"/>
      <c r="B124" s="466"/>
      <c r="C124" s="436"/>
      <c r="D124" s="164"/>
      <c r="E124" s="42">
        <f>7.03*1.18</f>
        <v>8.295399999999999</v>
      </c>
      <c r="F124" s="42">
        <f t="shared" si="0"/>
        <v>8.295399999999999</v>
      </c>
      <c r="G124" s="165" t="s">
        <v>54</v>
      </c>
      <c r="H124" s="131" t="s">
        <v>127</v>
      </c>
      <c r="I124" s="391"/>
      <c r="J124" s="436"/>
      <c r="K124" s="383"/>
      <c r="L124" s="365"/>
      <c r="M124" s="365"/>
      <c r="N124" s="367"/>
      <c r="O124" s="369"/>
      <c r="P124" s="369"/>
    </row>
    <row r="125" spans="1:16" ht="38.25" customHeight="1">
      <c r="A125" s="76"/>
      <c r="B125" s="466"/>
      <c r="C125" s="393" t="s">
        <v>147</v>
      </c>
      <c r="D125" s="164"/>
      <c r="E125" s="42"/>
      <c r="F125" s="42"/>
      <c r="G125" s="165"/>
      <c r="H125" s="131"/>
      <c r="I125" s="223"/>
      <c r="J125" s="549" t="s">
        <v>147</v>
      </c>
      <c r="K125" s="231"/>
      <c r="L125" s="324">
        <f>32.49*1.18</f>
        <v>38.3382</v>
      </c>
      <c r="M125" s="324">
        <v>38.34</v>
      </c>
      <c r="N125" s="230" t="s">
        <v>54</v>
      </c>
      <c r="O125" s="250" t="s">
        <v>148</v>
      </c>
      <c r="P125" s="543" t="s">
        <v>150</v>
      </c>
    </row>
    <row r="126" spans="1:16" ht="38.25" customHeight="1">
      <c r="A126" s="76"/>
      <c r="B126" s="466"/>
      <c r="C126" s="393"/>
      <c r="D126" s="164"/>
      <c r="E126" s="42">
        <f>30.66*1.18</f>
        <v>36.178799999999995</v>
      </c>
      <c r="F126" s="42">
        <f>30.66*1.18</f>
        <v>36.178799999999995</v>
      </c>
      <c r="G126" s="165" t="s">
        <v>54</v>
      </c>
      <c r="H126" s="131" t="s">
        <v>179</v>
      </c>
      <c r="I126" s="223" t="s">
        <v>180</v>
      </c>
      <c r="J126" s="549"/>
      <c r="K126" s="231"/>
      <c r="L126" s="324">
        <f>34.13*1.18</f>
        <v>40.2734</v>
      </c>
      <c r="M126" s="324">
        <v>40.27</v>
      </c>
      <c r="N126" s="230" t="s">
        <v>54</v>
      </c>
      <c r="O126" s="250" t="s">
        <v>149</v>
      </c>
      <c r="P126" s="543"/>
    </row>
    <row r="127" spans="1:16" ht="38.25" customHeight="1" thickBot="1">
      <c r="A127" s="76"/>
      <c r="B127" s="466"/>
      <c r="C127" s="123"/>
      <c r="D127" s="166"/>
      <c r="E127" s="28"/>
      <c r="F127" s="28"/>
      <c r="G127" s="167"/>
      <c r="H127" s="130"/>
      <c r="I127" s="207"/>
      <c r="J127" s="334" t="s">
        <v>181</v>
      </c>
      <c r="K127" s="301">
        <v>33.69</v>
      </c>
      <c r="L127" s="305">
        <v>33.69</v>
      </c>
      <c r="M127" s="305">
        <v>33.69</v>
      </c>
      <c r="N127" s="346" t="s">
        <v>54</v>
      </c>
      <c r="O127" s="276" t="s">
        <v>182</v>
      </c>
      <c r="P127" s="74" t="s">
        <v>183</v>
      </c>
    </row>
    <row r="128" spans="1:16" ht="14.25" thickBot="1" thickTop="1">
      <c r="A128" s="18"/>
      <c r="B128" s="60"/>
      <c r="C128" s="18"/>
      <c r="D128" s="168"/>
      <c r="E128" s="19"/>
      <c r="F128" s="19"/>
      <c r="G128" s="20"/>
      <c r="H128" s="129"/>
      <c r="I128" s="347"/>
      <c r="J128" s="348"/>
      <c r="K128" s="349"/>
      <c r="L128" s="350"/>
      <c r="M128" s="350"/>
      <c r="N128" s="351"/>
      <c r="O128" s="352"/>
      <c r="P128" s="353"/>
    </row>
    <row r="129" spans="1:16" ht="36" customHeight="1">
      <c r="A129" s="6">
        <v>20</v>
      </c>
      <c r="B129" s="465" t="s">
        <v>40</v>
      </c>
      <c r="C129" s="412" t="s">
        <v>43</v>
      </c>
      <c r="D129" s="169">
        <v>18.07</v>
      </c>
      <c r="E129" s="27">
        <f>17.78*1.18</f>
        <v>20.9804</v>
      </c>
      <c r="F129" s="27">
        <f>+E129</f>
        <v>20.9804</v>
      </c>
      <c r="G129" s="202" t="s">
        <v>54</v>
      </c>
      <c r="H129" s="106" t="s">
        <v>156</v>
      </c>
      <c r="I129" s="524" t="s">
        <v>155</v>
      </c>
      <c r="J129" s="515" t="s">
        <v>43</v>
      </c>
      <c r="K129" s="308">
        <v>18.07</v>
      </c>
      <c r="L129" s="331">
        <f>17.78*1.18</f>
        <v>20.9804</v>
      </c>
      <c r="M129" s="331">
        <f>+L129</f>
        <v>20.9804</v>
      </c>
      <c r="N129" s="245" t="s">
        <v>54</v>
      </c>
      <c r="O129" s="277" t="s">
        <v>156</v>
      </c>
      <c r="P129" s="628" t="s">
        <v>155</v>
      </c>
    </row>
    <row r="130" spans="1:16" ht="36" customHeight="1">
      <c r="A130" s="31"/>
      <c r="B130" s="466"/>
      <c r="C130" s="413"/>
      <c r="D130" s="162">
        <v>18.07</v>
      </c>
      <c r="E130" s="47">
        <f>15.31*1.18</f>
        <v>18.0658</v>
      </c>
      <c r="F130" s="47">
        <f>+E130</f>
        <v>18.0658</v>
      </c>
      <c r="G130" s="163" t="s">
        <v>54</v>
      </c>
      <c r="H130" s="77" t="s">
        <v>135</v>
      </c>
      <c r="I130" s="387"/>
      <c r="J130" s="516"/>
      <c r="K130" s="299">
        <v>18.07</v>
      </c>
      <c r="L130" s="323">
        <f>15.31*1.18</f>
        <v>18.0658</v>
      </c>
      <c r="M130" s="323">
        <f>+L130</f>
        <v>18.0658</v>
      </c>
      <c r="N130" s="236" t="s">
        <v>54</v>
      </c>
      <c r="O130" s="249" t="s">
        <v>135</v>
      </c>
      <c r="P130" s="629"/>
    </row>
    <row r="131" spans="1:16" ht="36" customHeight="1">
      <c r="A131" s="31"/>
      <c r="B131" s="466"/>
      <c r="C131" s="413"/>
      <c r="D131" s="557">
        <v>19.87</v>
      </c>
      <c r="E131" s="560">
        <f>16.84*1.18</f>
        <v>19.871199999999998</v>
      </c>
      <c r="F131" s="560">
        <f>+E131</f>
        <v>19.871199999999998</v>
      </c>
      <c r="G131" s="563" t="s">
        <v>54</v>
      </c>
      <c r="H131" s="386" t="s">
        <v>154</v>
      </c>
      <c r="I131" s="387"/>
      <c r="J131" s="516"/>
      <c r="K131" s="299">
        <v>19.87</v>
      </c>
      <c r="L131" s="323">
        <f>16.84*1.18</f>
        <v>19.871199999999998</v>
      </c>
      <c r="M131" s="323">
        <f>+L131</f>
        <v>19.871199999999998</v>
      </c>
      <c r="N131" s="236" t="s">
        <v>54</v>
      </c>
      <c r="O131" s="249" t="s">
        <v>154</v>
      </c>
      <c r="P131" s="630"/>
    </row>
    <row r="132" spans="1:16" ht="36" customHeight="1">
      <c r="A132" s="31"/>
      <c r="B132" s="466"/>
      <c r="C132" s="413"/>
      <c r="D132" s="558"/>
      <c r="E132" s="561"/>
      <c r="F132" s="561"/>
      <c r="G132" s="564"/>
      <c r="H132" s="387"/>
      <c r="I132" s="387"/>
      <c r="J132" s="516"/>
      <c r="K132" s="354">
        <v>19.87</v>
      </c>
      <c r="L132" s="345">
        <v>19.87</v>
      </c>
      <c r="M132" s="355">
        <v>19.87</v>
      </c>
      <c r="N132" s="356" t="s">
        <v>54</v>
      </c>
      <c r="O132" s="342" t="s">
        <v>244</v>
      </c>
      <c r="P132" s="626" t="s">
        <v>247</v>
      </c>
    </row>
    <row r="133" spans="1:16" ht="36.75" customHeight="1" thickBot="1">
      <c r="A133" s="31"/>
      <c r="B133" s="466"/>
      <c r="C133" s="555"/>
      <c r="D133" s="559"/>
      <c r="E133" s="562"/>
      <c r="F133" s="562"/>
      <c r="G133" s="565"/>
      <c r="H133" s="388"/>
      <c r="I133" s="388"/>
      <c r="J133" s="548"/>
      <c r="K133" s="357">
        <v>20.72</v>
      </c>
      <c r="L133" s="358">
        <v>20.72</v>
      </c>
      <c r="M133" s="359">
        <v>20.72</v>
      </c>
      <c r="N133" s="341" t="s">
        <v>54</v>
      </c>
      <c r="O133" s="25" t="s">
        <v>245</v>
      </c>
      <c r="P133" s="627"/>
    </row>
    <row r="134" spans="1:16" ht="53.25" customHeight="1">
      <c r="A134" s="7"/>
      <c r="B134" s="466"/>
      <c r="C134" s="556" t="s">
        <v>44</v>
      </c>
      <c r="D134" s="104">
        <v>12</v>
      </c>
      <c r="E134" s="73">
        <v>12</v>
      </c>
      <c r="F134" s="73">
        <v>12</v>
      </c>
      <c r="G134" s="205" t="s">
        <v>54</v>
      </c>
      <c r="H134" s="77" t="s">
        <v>118</v>
      </c>
      <c r="I134" s="553" t="s">
        <v>117</v>
      </c>
      <c r="J134" s="457" t="s">
        <v>228</v>
      </c>
      <c r="K134" s="289">
        <v>12.72</v>
      </c>
      <c r="L134" s="288">
        <v>12.72</v>
      </c>
      <c r="M134" s="288">
        <v>12.72</v>
      </c>
      <c r="N134" s="367" t="s">
        <v>54</v>
      </c>
      <c r="O134" s="225" t="s">
        <v>225</v>
      </c>
      <c r="P134" s="542" t="s">
        <v>229</v>
      </c>
    </row>
    <row r="135" spans="1:16" ht="29.25" customHeight="1">
      <c r="A135" s="11"/>
      <c r="B135" s="466"/>
      <c r="C135" s="556"/>
      <c r="D135" s="104">
        <v>12.72</v>
      </c>
      <c r="E135" s="73">
        <v>12.72</v>
      </c>
      <c r="F135" s="73">
        <v>12.72</v>
      </c>
      <c r="G135" s="205" t="s">
        <v>54</v>
      </c>
      <c r="H135" s="77" t="s">
        <v>119</v>
      </c>
      <c r="I135" s="554"/>
      <c r="J135" s="546"/>
      <c r="K135" s="318">
        <v>13.04</v>
      </c>
      <c r="L135" s="319">
        <v>13.04</v>
      </c>
      <c r="M135" s="319">
        <v>13.04</v>
      </c>
      <c r="N135" s="489"/>
      <c r="O135" s="225" t="s">
        <v>226</v>
      </c>
      <c r="P135" s="542"/>
    </row>
    <row r="136" spans="1:16" ht="51" customHeight="1" thickBot="1">
      <c r="A136" s="8"/>
      <c r="B136" s="467"/>
      <c r="C136" s="127" t="s">
        <v>157</v>
      </c>
      <c r="D136" s="201">
        <v>3.42</v>
      </c>
      <c r="E136" s="53">
        <v>3.42</v>
      </c>
      <c r="F136" s="53">
        <v>3.42</v>
      </c>
      <c r="G136" s="206" t="s">
        <v>54</v>
      </c>
      <c r="H136" s="161" t="s">
        <v>158</v>
      </c>
      <c r="I136" s="214" t="s">
        <v>159</v>
      </c>
      <c r="J136" s="229"/>
      <c r="K136" s="246"/>
      <c r="L136" s="78"/>
      <c r="M136" s="78"/>
      <c r="N136" s="247"/>
      <c r="O136" s="278"/>
      <c r="P136" s="287"/>
    </row>
    <row r="137" spans="1:16" ht="13.5" thickBot="1">
      <c r="A137" s="16"/>
      <c r="C137" s="17"/>
      <c r="D137" s="17"/>
      <c r="E137" s="17"/>
      <c r="F137" s="17"/>
      <c r="G137" s="17"/>
      <c r="H137" s="25"/>
      <c r="I137" s="46"/>
      <c r="J137" s="17"/>
      <c r="K137" s="17"/>
      <c r="L137" s="17"/>
      <c r="M137" s="17"/>
      <c r="N137" s="17"/>
      <c r="O137" s="25"/>
      <c r="P137" s="46"/>
    </row>
  </sheetData>
  <sheetProtection/>
  <mergeCells count="302">
    <mergeCell ref="H131:H133"/>
    <mergeCell ref="P132:P133"/>
    <mergeCell ref="I99:I101"/>
    <mergeCell ref="J100:J101"/>
    <mergeCell ref="P100:P101"/>
    <mergeCell ref="P129:P131"/>
    <mergeCell ref="O117:O118"/>
    <mergeCell ref="K114:K115"/>
    <mergeCell ref="L114:L115"/>
    <mergeCell ref="M114:M115"/>
    <mergeCell ref="O114:O115"/>
    <mergeCell ref="K117:K118"/>
    <mergeCell ref="L117:L118"/>
    <mergeCell ref="M117:M118"/>
    <mergeCell ref="E99:E101"/>
    <mergeCell ref="F99:F101"/>
    <mergeCell ref="G99:G101"/>
    <mergeCell ref="H99:H101"/>
    <mergeCell ref="O75:O76"/>
    <mergeCell ref="N75:N76"/>
    <mergeCell ref="N96:N97"/>
    <mergeCell ref="L93:L94"/>
    <mergeCell ref="M93:M94"/>
    <mergeCell ref="L88:L90"/>
    <mergeCell ref="L82:L84"/>
    <mergeCell ref="O88:O90"/>
    <mergeCell ref="M119:M121"/>
    <mergeCell ref="N119:N121"/>
    <mergeCell ref="M75:M76"/>
    <mergeCell ref="M108:M109"/>
    <mergeCell ref="N108:N109"/>
    <mergeCell ref="N117:N118"/>
    <mergeCell ref="M88:M90"/>
    <mergeCell ref="N114:N115"/>
    <mergeCell ref="L27:L28"/>
    <mergeCell ref="O16:O17"/>
    <mergeCell ref="M27:M28"/>
    <mergeCell ref="O27:O28"/>
    <mergeCell ref="K9:K11"/>
    <mergeCell ref="L9:L11"/>
    <mergeCell ref="M9:M11"/>
    <mergeCell ref="N9:N11"/>
    <mergeCell ref="N13:N14"/>
    <mergeCell ref="B9:B11"/>
    <mergeCell ref="A9:A11"/>
    <mergeCell ref="B13:B19"/>
    <mergeCell ref="B21:B25"/>
    <mergeCell ref="B54:B55"/>
    <mergeCell ref="I65:I67"/>
    <mergeCell ref="B129:B136"/>
    <mergeCell ref="B96:B97"/>
    <mergeCell ref="A96:A97"/>
    <mergeCell ref="A92:A94"/>
    <mergeCell ref="B92:B94"/>
    <mergeCell ref="A99:A101"/>
    <mergeCell ref="B99:B101"/>
    <mergeCell ref="H38:H39"/>
    <mergeCell ref="C27:C29"/>
    <mergeCell ref="A88:A90"/>
    <mergeCell ref="B103:B127"/>
    <mergeCell ref="A54:A55"/>
    <mergeCell ref="B88:B90"/>
    <mergeCell ref="B27:B33"/>
    <mergeCell ref="B35:B40"/>
    <mergeCell ref="B42:B43"/>
    <mergeCell ref="B45:B49"/>
    <mergeCell ref="P82:P84"/>
    <mergeCell ref="O82:O84"/>
    <mergeCell ref="N85:N86"/>
    <mergeCell ref="P85:P86"/>
    <mergeCell ref="J96:J97"/>
    <mergeCell ref="J73:J74"/>
    <mergeCell ref="J88:J90"/>
    <mergeCell ref="J85:J86"/>
    <mergeCell ref="J79:J80"/>
    <mergeCell ref="J92:J94"/>
    <mergeCell ref="C61:C63"/>
    <mergeCell ref="J61:J63"/>
    <mergeCell ref="M82:M84"/>
    <mergeCell ref="N82:N84"/>
    <mergeCell ref="K82:K84"/>
    <mergeCell ref="N79:N80"/>
    <mergeCell ref="L75:L76"/>
    <mergeCell ref="N77:N78"/>
    <mergeCell ref="B82:B86"/>
    <mergeCell ref="G75:G76"/>
    <mergeCell ref="G79:G80"/>
    <mergeCell ref="K75:K76"/>
    <mergeCell ref="J82:J84"/>
    <mergeCell ref="J77:J78"/>
    <mergeCell ref="J75:J76"/>
    <mergeCell ref="B73:B80"/>
    <mergeCell ref="C77:C78"/>
    <mergeCell ref="G77:G78"/>
    <mergeCell ref="I92:I94"/>
    <mergeCell ref="I96:I97"/>
    <mergeCell ref="G61:G63"/>
    <mergeCell ref="C79:C80"/>
    <mergeCell ref="C75:C76"/>
    <mergeCell ref="C92:C94"/>
    <mergeCell ref="I75:I76"/>
    <mergeCell ref="I79:I80"/>
    <mergeCell ref="C82:C84"/>
    <mergeCell ref="I82:I84"/>
    <mergeCell ref="I134:I135"/>
    <mergeCell ref="C129:C133"/>
    <mergeCell ref="C134:C135"/>
    <mergeCell ref="I122:I124"/>
    <mergeCell ref="C122:C124"/>
    <mergeCell ref="I129:I133"/>
    <mergeCell ref="D131:D133"/>
    <mergeCell ref="E131:E133"/>
    <mergeCell ref="F131:F133"/>
    <mergeCell ref="G131:G133"/>
    <mergeCell ref="J110:J111"/>
    <mergeCell ref="J113:J115"/>
    <mergeCell ref="J134:J135"/>
    <mergeCell ref="J129:J133"/>
    <mergeCell ref="J116:J118"/>
    <mergeCell ref="J125:J126"/>
    <mergeCell ref="J122:J124"/>
    <mergeCell ref="J119:J121"/>
    <mergeCell ref="P134:P135"/>
    <mergeCell ref="P125:P126"/>
    <mergeCell ref="N122:N124"/>
    <mergeCell ref="O122:O124"/>
    <mergeCell ref="P122:P124"/>
    <mergeCell ref="N134:N135"/>
    <mergeCell ref="J107:J109"/>
    <mergeCell ref="J103:J105"/>
    <mergeCell ref="K104:K105"/>
    <mergeCell ref="L104:L105"/>
    <mergeCell ref="K108:K109"/>
    <mergeCell ref="L108:L109"/>
    <mergeCell ref="P119:P121"/>
    <mergeCell ref="P110:P111"/>
    <mergeCell ref="P113:P115"/>
    <mergeCell ref="P65:P67"/>
    <mergeCell ref="P73:P74"/>
    <mergeCell ref="P75:P76"/>
    <mergeCell ref="P77:P78"/>
    <mergeCell ref="P107:P109"/>
    <mergeCell ref="P116:P118"/>
    <mergeCell ref="P79:P80"/>
    <mergeCell ref="P47:P48"/>
    <mergeCell ref="J54:J55"/>
    <mergeCell ref="J47:J48"/>
    <mergeCell ref="P42:P43"/>
    <mergeCell ref="J35:J37"/>
    <mergeCell ref="K36:K37"/>
    <mergeCell ref="J38:J39"/>
    <mergeCell ref="P35:P39"/>
    <mergeCell ref="N38:N39"/>
    <mergeCell ref="P22:P23"/>
    <mergeCell ref="P30:P31"/>
    <mergeCell ref="N35:N37"/>
    <mergeCell ref="O36:O37"/>
    <mergeCell ref="P27:P29"/>
    <mergeCell ref="N27:N29"/>
    <mergeCell ref="N30:N31"/>
    <mergeCell ref="P32:P33"/>
    <mergeCell ref="N32:N33"/>
    <mergeCell ref="P16:P18"/>
    <mergeCell ref="J9:J11"/>
    <mergeCell ref="P9:P11"/>
    <mergeCell ref="J13:J15"/>
    <mergeCell ref="P13:P15"/>
    <mergeCell ref="J16:J18"/>
    <mergeCell ref="K16:K17"/>
    <mergeCell ref="L16:L17"/>
    <mergeCell ref="O9:O11"/>
    <mergeCell ref="A7:A8"/>
    <mergeCell ref="I7:I8"/>
    <mergeCell ref="D7:G7"/>
    <mergeCell ref="H7:H8"/>
    <mergeCell ref="B7:B8"/>
    <mergeCell ref="A4:A5"/>
    <mergeCell ref="C7:C8"/>
    <mergeCell ref="J6:P6"/>
    <mergeCell ref="C4:I5"/>
    <mergeCell ref="J4:P5"/>
    <mergeCell ref="J7:J8"/>
    <mergeCell ref="O7:O8"/>
    <mergeCell ref="K7:N7"/>
    <mergeCell ref="P7:P8"/>
    <mergeCell ref="D6:I6"/>
    <mergeCell ref="P88:P90"/>
    <mergeCell ref="K93:K94"/>
    <mergeCell ref="P103:P105"/>
    <mergeCell ref="P92:P94"/>
    <mergeCell ref="N93:N94"/>
    <mergeCell ref="O93:O94"/>
    <mergeCell ref="P96:P97"/>
    <mergeCell ref="K88:K90"/>
    <mergeCell ref="M104:M105"/>
    <mergeCell ref="O104:O105"/>
    <mergeCell ref="B51:B52"/>
    <mergeCell ref="J68:J69"/>
    <mergeCell ref="N68:N69"/>
    <mergeCell ref="P68:P69"/>
    <mergeCell ref="C65:C67"/>
    <mergeCell ref="P57:P59"/>
    <mergeCell ref="N61:N63"/>
    <mergeCell ref="N54:N55"/>
    <mergeCell ref="P54:P55"/>
    <mergeCell ref="J57:J59"/>
    <mergeCell ref="P61:P63"/>
    <mergeCell ref="B57:B59"/>
    <mergeCell ref="I54:I55"/>
    <mergeCell ref="I57:I59"/>
    <mergeCell ref="C57:C59"/>
    <mergeCell ref="C54:C55"/>
    <mergeCell ref="G54:G55"/>
    <mergeCell ref="B61:B69"/>
    <mergeCell ref="C68:C69"/>
    <mergeCell ref="G68:G69"/>
    <mergeCell ref="C47:C49"/>
    <mergeCell ref="I47:I49"/>
    <mergeCell ref="I35:I39"/>
    <mergeCell ref="C35:C37"/>
    <mergeCell ref="C42:C43"/>
    <mergeCell ref="C38:C39"/>
    <mergeCell ref="D38:D39"/>
    <mergeCell ref="E38:E39"/>
    <mergeCell ref="F38:F39"/>
    <mergeCell ref="G38:G39"/>
    <mergeCell ref="I42:I43"/>
    <mergeCell ref="I73:I74"/>
    <mergeCell ref="I77:I78"/>
    <mergeCell ref="N42:N43"/>
    <mergeCell ref="K77:K78"/>
    <mergeCell ref="L77:L78"/>
    <mergeCell ref="M77:M78"/>
    <mergeCell ref="N73:N74"/>
    <mergeCell ref="J42:J43"/>
    <mergeCell ref="J65:J67"/>
    <mergeCell ref="L36:L37"/>
    <mergeCell ref="M36:M37"/>
    <mergeCell ref="I27:I29"/>
    <mergeCell ref="M16:M17"/>
    <mergeCell ref="I21:I22"/>
    <mergeCell ref="J21:J23"/>
    <mergeCell ref="J30:J31"/>
    <mergeCell ref="J32:J33"/>
    <mergeCell ref="J27:J29"/>
    <mergeCell ref="K27:K28"/>
    <mergeCell ref="I88:I90"/>
    <mergeCell ref="I61:I63"/>
    <mergeCell ref="I68:I69"/>
    <mergeCell ref="C73:C74"/>
    <mergeCell ref="G73:G74"/>
    <mergeCell ref="C9:C11"/>
    <mergeCell ref="C16:C18"/>
    <mergeCell ref="G27:G29"/>
    <mergeCell ref="C21:C22"/>
    <mergeCell ref="I16:I18"/>
    <mergeCell ref="I113:I115"/>
    <mergeCell ref="C103:C105"/>
    <mergeCell ref="I103:I105"/>
    <mergeCell ref="C107:C109"/>
    <mergeCell ref="I107:I109"/>
    <mergeCell ref="I9:I11"/>
    <mergeCell ref="C13:C15"/>
    <mergeCell ref="I13:I15"/>
    <mergeCell ref="C88:C90"/>
    <mergeCell ref="G88:G90"/>
    <mergeCell ref="D96:D97"/>
    <mergeCell ref="E96:E97"/>
    <mergeCell ref="F96:F97"/>
    <mergeCell ref="C99:C101"/>
    <mergeCell ref="D99:D101"/>
    <mergeCell ref="C113:C115"/>
    <mergeCell ref="C116:C118"/>
    <mergeCell ref="I116:I118"/>
    <mergeCell ref="I119:I121"/>
    <mergeCell ref="C125:C126"/>
    <mergeCell ref="C119:C121"/>
    <mergeCell ref="H96:H97"/>
    <mergeCell ref="C110:C111"/>
    <mergeCell ref="I110:I111"/>
    <mergeCell ref="G96:G97"/>
    <mergeCell ref="C96:C97"/>
    <mergeCell ref="N104:N105"/>
    <mergeCell ref="N88:N90"/>
    <mergeCell ref="O77:O78"/>
    <mergeCell ref="K122:K124"/>
    <mergeCell ref="L122:L124"/>
    <mergeCell ref="M122:M124"/>
    <mergeCell ref="K119:K121"/>
    <mergeCell ref="L119:L121"/>
    <mergeCell ref="O119:O121"/>
    <mergeCell ref="O108:O109"/>
    <mergeCell ref="O13:O14"/>
    <mergeCell ref="K22:K23"/>
    <mergeCell ref="L22:L23"/>
    <mergeCell ref="M22:M23"/>
    <mergeCell ref="N22:N23"/>
    <mergeCell ref="O22:O23"/>
    <mergeCell ref="K13:K14"/>
    <mergeCell ref="L13:L14"/>
    <mergeCell ref="M13:M14"/>
    <mergeCell ref="N16:N17"/>
  </mergeCells>
  <printOptions/>
  <pageMargins left="0.24" right="0.24" top="0.47" bottom="0.5" header="0.17" footer="0.5"/>
  <pageSetup fitToHeight="2" horizontalDpi="600" verticalDpi="600" orientation="portrait" paperSize="8" scale="48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50" zoomScalePageLayoutView="0" workbookViewId="0" topLeftCell="A1">
      <selection activeCell="C26" sqref="C26"/>
    </sheetView>
  </sheetViews>
  <sheetFormatPr defaultColWidth="9.00390625" defaultRowHeight="12.75" outlineLevelCol="1"/>
  <cols>
    <col min="1" max="1" width="17.25390625" style="24" customWidth="1"/>
    <col min="2" max="2" width="7.875" style="24" customWidth="1" outlineLevel="1"/>
    <col min="3" max="3" width="8.00390625" style="1" bestFit="1" customWidth="1"/>
    <col min="4" max="4" width="21.375" style="1" bestFit="1" customWidth="1"/>
    <col min="12" max="12" width="8.25390625" style="0" customWidth="1"/>
  </cols>
  <sheetData>
    <row r="1" spans="1:4" ht="19.5" customHeight="1">
      <c r="A1" s="631" t="s">
        <v>51</v>
      </c>
      <c r="B1" s="631"/>
      <c r="C1" s="631"/>
      <c r="D1" s="631"/>
    </row>
    <row r="2" spans="3:4" ht="5.25" customHeight="1">
      <c r="C2" s="43"/>
      <c r="D2" s="43"/>
    </row>
    <row r="3" spans="1:4" ht="26.25" customHeight="1">
      <c r="A3" s="68"/>
      <c r="B3" s="38" t="s">
        <v>224</v>
      </c>
      <c r="C3" s="38" t="s">
        <v>248</v>
      </c>
      <c r="D3" s="69"/>
    </row>
    <row r="4" spans="1:4" ht="11.25" customHeight="1">
      <c r="A4" s="34" t="s">
        <v>52</v>
      </c>
      <c r="B4" s="332">
        <v>30.15</v>
      </c>
      <c r="C4" s="332">
        <v>30.15</v>
      </c>
      <c r="D4" s="35" t="str">
        <f>+ВС!J9</f>
        <v>ООО ЖКХ "Воловское"</v>
      </c>
    </row>
    <row r="5" spans="1:4" ht="11.25" customHeight="1">
      <c r="A5" s="34" t="s">
        <v>7</v>
      </c>
      <c r="B5" s="332">
        <v>24.79</v>
      </c>
      <c r="C5" s="332">
        <v>25.09</v>
      </c>
      <c r="D5" s="65" t="str">
        <f>+ВС!J13</f>
        <v>ООО "Водоканал"</v>
      </c>
    </row>
    <row r="6" spans="1:4" ht="22.5" customHeight="1">
      <c r="A6" s="34" t="s">
        <v>8</v>
      </c>
      <c r="B6" s="332">
        <v>20.28</v>
      </c>
      <c r="C6" s="332">
        <v>23.13</v>
      </c>
      <c r="D6" s="66" t="str">
        <f>+ВС!J21</f>
        <v>ОГУП "Региональная компания водоснабжения и водоотведения"</v>
      </c>
    </row>
    <row r="7" spans="1:4" ht="11.25" customHeight="1">
      <c r="A7" s="34" t="s">
        <v>10</v>
      </c>
      <c r="B7" s="332">
        <v>29.39</v>
      </c>
      <c r="C7" s="332">
        <v>29.94</v>
      </c>
      <c r="D7" s="35" t="str">
        <f>+ВС!C27</f>
        <v>ООО "Добринкаводоканал"</v>
      </c>
    </row>
    <row r="8" spans="1:4" ht="20.25" customHeight="1">
      <c r="A8" s="34" t="s">
        <v>53</v>
      </c>
      <c r="B8" s="332">
        <v>35.9</v>
      </c>
      <c r="C8" s="332">
        <v>38.17</v>
      </c>
      <c r="D8" s="72" t="str">
        <f>+ВС!J35</f>
        <v>ОГУП "Региональная компания водоснабжения и водоотведения" на территории сельских поселений Волченского , Каликинского, Крутовского, Махоновского, Путятинского, Ратчинского сельсоветов</v>
      </c>
    </row>
    <row r="9" spans="1:4" ht="11.25" customHeight="1">
      <c r="A9" s="34" t="s">
        <v>39</v>
      </c>
      <c r="B9" s="332">
        <v>32.06</v>
      </c>
      <c r="C9" s="332">
        <v>33.3</v>
      </c>
      <c r="D9" s="67" t="str">
        <f>+ВС!J42</f>
        <v>ООО "Сервис Долгоруково"</v>
      </c>
    </row>
    <row r="10" spans="1:4" ht="11.25" customHeight="1">
      <c r="A10" s="34" t="s">
        <v>15</v>
      </c>
      <c r="B10" s="332">
        <v>27.79</v>
      </c>
      <c r="C10" s="332">
        <f>+ВС!K45</f>
        <v>27.79</v>
      </c>
      <c r="D10" s="65" t="str">
        <f>+ВС!C45</f>
        <v>ООО УО "Коммунальщик"</v>
      </c>
    </row>
    <row r="11" spans="1:4" ht="11.25" customHeight="1">
      <c r="A11" s="34" t="s">
        <v>18</v>
      </c>
      <c r="B11" s="332">
        <v>34.1</v>
      </c>
      <c r="C11" s="332">
        <f>+ВС!K51</f>
        <v>34.1</v>
      </c>
      <c r="D11" s="65" t="str">
        <f>+ВС!J51</f>
        <v>ООО "Водоканал", г. Задонск</v>
      </c>
    </row>
    <row r="12" spans="1:4" ht="20.25" customHeight="1">
      <c r="A12" s="34" t="s">
        <v>20</v>
      </c>
      <c r="B12" s="332">
        <v>34.75</v>
      </c>
      <c r="C12" s="332">
        <v>36.84</v>
      </c>
      <c r="D12" s="66" t="str">
        <f>+ВС!J54</f>
        <v>ОГУП "Региональная компания водоснабжения и водоотведения" </v>
      </c>
    </row>
    <row r="13" spans="1:4" ht="20.25" customHeight="1">
      <c r="A13" s="34" t="s">
        <v>21</v>
      </c>
      <c r="B13" s="332">
        <v>29.75</v>
      </c>
      <c r="C13" s="332">
        <v>30.33</v>
      </c>
      <c r="D13" s="66" t="str">
        <f>+ВС!J57</f>
        <v>ОГУП "Региональная компания водоснабжения и водоотведения"</v>
      </c>
    </row>
    <row r="14" spans="1:4" ht="17.25">
      <c r="A14" s="34" t="s">
        <v>22</v>
      </c>
      <c r="B14" s="332">
        <v>29.02</v>
      </c>
      <c r="C14" s="332">
        <v>29.29</v>
      </c>
      <c r="D14" s="66" t="str">
        <f>+ВС!J61</f>
        <v>ОГУП "Региональная компания водоснабжения и водоотведения"</v>
      </c>
    </row>
    <row r="15" spans="1:4" ht="11.25" customHeight="1">
      <c r="A15" s="34" t="s">
        <v>25</v>
      </c>
      <c r="B15" s="332">
        <v>27.24</v>
      </c>
      <c r="C15" s="332">
        <f>+ВС!D71</f>
        <v>27.24</v>
      </c>
      <c r="D15" s="66" t="str">
        <f>+ВС!C71</f>
        <v>ООО ЖКХ "Лев-Толстовское"</v>
      </c>
    </row>
    <row r="16" spans="1:4" ht="17.25" customHeight="1">
      <c r="A16" s="34" t="s">
        <v>26</v>
      </c>
      <c r="B16" s="332">
        <v>27.91</v>
      </c>
      <c r="C16" s="332">
        <v>28.13</v>
      </c>
      <c r="D16" s="66" t="str">
        <f>+ВС!J73</f>
        <v>ОГУП "Региональная компания водоснабжения и водоотведения"</v>
      </c>
    </row>
    <row r="17" spans="1:4" ht="20.25" customHeight="1">
      <c r="A17" s="34" t="s">
        <v>28</v>
      </c>
      <c r="B17" s="332">
        <v>29.39</v>
      </c>
      <c r="C17" s="332">
        <f>+ВС!K82</f>
        <v>29.39</v>
      </c>
      <c r="D17" s="66" t="str">
        <f>+ВС!J82</f>
        <v>ОГУП "Региональная компания водоснабжения и водоотведения"</v>
      </c>
    </row>
    <row r="18" spans="1:4" ht="11.25" customHeight="1">
      <c r="A18" s="34" t="s">
        <v>29</v>
      </c>
      <c r="B18" s="332">
        <v>35.55</v>
      </c>
      <c r="C18" s="332">
        <f>+ВС!D90</f>
        <v>35.55</v>
      </c>
      <c r="D18" s="65" t="str">
        <f>+ВС!C88</f>
        <v>ООО "Жилкомсервис"</v>
      </c>
    </row>
    <row r="19" spans="1:4" ht="11.25" customHeight="1">
      <c r="A19" s="34" t="s">
        <v>31</v>
      </c>
      <c r="B19" s="332">
        <v>27.03</v>
      </c>
      <c r="C19" s="332">
        <v>27.6</v>
      </c>
      <c r="D19" s="65" t="str">
        <f>+ВС!J92</f>
        <v>ООО "Водоканал", г. Усмань</v>
      </c>
    </row>
    <row r="20" spans="1:4" ht="11.25" customHeight="1">
      <c r="A20" s="34" t="s">
        <v>32</v>
      </c>
      <c r="B20" s="332">
        <v>32.91</v>
      </c>
      <c r="C20" s="332">
        <v>33.04</v>
      </c>
      <c r="D20" s="65" t="str">
        <f>+ВС!J96</f>
        <v>ООО ЖКХ "Хлевенское"</v>
      </c>
    </row>
    <row r="21" spans="1:4" ht="11.25" customHeight="1">
      <c r="A21" s="34" t="s">
        <v>34</v>
      </c>
      <c r="B21" s="332">
        <v>22.41</v>
      </c>
      <c r="C21" s="332">
        <f>+ВС!K99</f>
        <v>22.41</v>
      </c>
      <c r="D21" s="65" t="str">
        <f>+ВС!J99</f>
        <v>ООО "Водоканал"</v>
      </c>
    </row>
    <row r="22" spans="1:4" ht="11.25" customHeight="1">
      <c r="A22" s="34" t="s">
        <v>35</v>
      </c>
      <c r="B22" s="332">
        <v>16.06</v>
      </c>
      <c r="C22" s="332">
        <v>18.46</v>
      </c>
      <c r="D22" s="65" t="str">
        <f>+ВС!J103</f>
        <v>ОАО "ЛГЭК"</v>
      </c>
    </row>
    <row r="23" spans="1:4" ht="11.25" customHeight="1">
      <c r="A23" s="34" t="s">
        <v>40</v>
      </c>
      <c r="B23" s="332">
        <v>18.07</v>
      </c>
      <c r="C23" s="332">
        <v>19.87</v>
      </c>
      <c r="D23" s="65" t="str">
        <f>+ВС!J129</f>
        <v>МУП "Елецводоканал"</v>
      </c>
    </row>
  </sheetData>
  <sheetProtection/>
  <mergeCells count="1">
    <mergeCell ref="A1:D1"/>
  </mergeCells>
  <printOptions/>
  <pageMargins left="0.41" right="0.19" top="0.15" bottom="0.15" header="0.18" footer="0.15"/>
  <pageSetup horizontalDpi="600" verticalDpi="600" orientation="landscape" paperSize="9" scale="167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Липецкой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Ковырзанова</dc:creator>
  <cp:keywords/>
  <dc:description/>
  <cp:lastModifiedBy>Бурякова</cp:lastModifiedBy>
  <cp:lastPrinted>2013-07-05T06:27:06Z</cp:lastPrinted>
  <dcterms:created xsi:type="dcterms:W3CDTF">2010-01-11T12:57:04Z</dcterms:created>
  <dcterms:modified xsi:type="dcterms:W3CDTF">2014-02-12T05:55:05Z</dcterms:modified>
  <cp:category/>
  <cp:version/>
  <cp:contentType/>
  <cp:contentStatus/>
</cp:coreProperties>
</file>